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0" windowWidth="15528" windowHeight="10896" firstSheet="1" activeTab="1"/>
  </bookViews>
  <sheets>
    <sheet name="Data" sheetId="1" state="hidden" r:id="rId1"/>
    <sheet name="Valores en Colocación" sheetId="4" r:id="rId2"/>
    <sheet name="Lista Desplegable" sheetId="2" state="hidden" r:id="rId3"/>
  </sheets>
  <definedNames>
    <definedName name="SegmentaciónDeDatos_Moneda">#N/A</definedName>
  </definedNames>
  <calcPr calcId="145621"/>
  <pivotCaches>
    <pivotCache cacheId="5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D11" i="4" l="1"/>
  <c r="D9" i="4"/>
  <c r="C29" i="4"/>
  <c r="D29" i="4"/>
  <c r="E29" i="4"/>
  <c r="D10" i="4" s="1"/>
  <c r="F29" i="4"/>
  <c r="G29" i="4"/>
  <c r="H29" i="4"/>
  <c r="I29" i="4"/>
  <c r="J29" i="4"/>
  <c r="K29" i="4"/>
  <c r="L29" i="4"/>
  <c r="M29" i="4"/>
  <c r="C28" i="4"/>
  <c r="D28" i="4"/>
  <c r="E28" i="4"/>
  <c r="F28" i="4"/>
  <c r="G28" i="4"/>
  <c r="H28" i="4"/>
  <c r="I28" i="4"/>
  <c r="J28" i="4"/>
  <c r="K28" i="4"/>
  <c r="L28" i="4"/>
  <c r="M28" i="4"/>
  <c r="C27" i="4" l="1"/>
  <c r="D27" i="4"/>
  <c r="E27" i="4"/>
  <c r="F27" i="4"/>
  <c r="G27" i="4"/>
  <c r="H27" i="4"/>
  <c r="I27" i="4"/>
  <c r="J27" i="4"/>
  <c r="K27" i="4"/>
  <c r="L27" i="4"/>
  <c r="M27" i="4"/>
  <c r="C26" i="4" l="1"/>
  <c r="D26" i="4"/>
  <c r="E26" i="4"/>
  <c r="F26" i="4"/>
  <c r="G26" i="4"/>
  <c r="H26" i="4"/>
  <c r="I26" i="4"/>
  <c r="J26" i="4"/>
  <c r="K26" i="4"/>
  <c r="L26" i="4"/>
  <c r="M26" i="4"/>
  <c r="C25" i="4" l="1"/>
  <c r="D25" i="4"/>
  <c r="E25" i="4"/>
  <c r="F25" i="4"/>
  <c r="G25" i="4"/>
  <c r="H25" i="4"/>
  <c r="I25" i="4"/>
  <c r="J25" i="4"/>
  <c r="K25" i="4"/>
  <c r="L25" i="4"/>
  <c r="M25" i="4"/>
  <c r="C24" i="4" l="1"/>
  <c r="D24" i="4"/>
  <c r="E24" i="4"/>
  <c r="F24" i="4"/>
  <c r="G24" i="4"/>
  <c r="H24" i="4"/>
  <c r="I24" i="4"/>
  <c r="J24" i="4"/>
  <c r="K24" i="4"/>
  <c r="L24" i="4"/>
  <c r="M24" i="4"/>
  <c r="C23" i="4" l="1"/>
  <c r="D23" i="4"/>
  <c r="E23" i="4"/>
  <c r="F23" i="4"/>
  <c r="G23" i="4"/>
  <c r="H23" i="4"/>
  <c r="I23" i="4"/>
  <c r="J23" i="4"/>
  <c r="K23" i="4"/>
  <c r="L23" i="4"/>
  <c r="M23" i="4"/>
  <c r="D16" i="4" l="1"/>
  <c r="D15" i="4"/>
  <c r="E16" i="4" l="1"/>
  <c r="F16" i="4"/>
  <c r="G16" i="4"/>
  <c r="H16" i="4"/>
  <c r="I16" i="4"/>
  <c r="J16" i="4"/>
  <c r="K16" i="4"/>
  <c r="L16" i="4"/>
  <c r="M16" i="4"/>
  <c r="D17" i="4"/>
  <c r="E17" i="4"/>
  <c r="F17" i="4"/>
  <c r="G17" i="4"/>
  <c r="H17" i="4"/>
  <c r="I17" i="4"/>
  <c r="J17" i="4"/>
  <c r="K17" i="4"/>
  <c r="L17" i="4"/>
  <c r="M17" i="4"/>
  <c r="D18" i="4"/>
  <c r="E18" i="4"/>
  <c r="F18" i="4"/>
  <c r="G18" i="4"/>
  <c r="H18" i="4"/>
  <c r="I18" i="4"/>
  <c r="J18" i="4"/>
  <c r="K18" i="4"/>
  <c r="L18" i="4"/>
  <c r="M18" i="4"/>
  <c r="D19" i="4"/>
  <c r="E19" i="4"/>
  <c r="F19" i="4"/>
  <c r="G19" i="4"/>
  <c r="H19" i="4"/>
  <c r="I19" i="4"/>
  <c r="J19" i="4"/>
  <c r="K19" i="4"/>
  <c r="L19" i="4"/>
  <c r="M19" i="4"/>
  <c r="D20" i="4"/>
  <c r="E20" i="4"/>
  <c r="F20" i="4"/>
  <c r="G20" i="4"/>
  <c r="H20" i="4"/>
  <c r="I20" i="4"/>
  <c r="J20" i="4"/>
  <c r="K20" i="4"/>
  <c r="L20" i="4"/>
  <c r="M20" i="4"/>
  <c r="D21" i="4"/>
  <c r="E21" i="4"/>
  <c r="F21" i="4"/>
  <c r="G21" i="4"/>
  <c r="H21" i="4"/>
  <c r="I21" i="4"/>
  <c r="J21" i="4"/>
  <c r="K21" i="4"/>
  <c r="L21" i="4"/>
  <c r="M21" i="4"/>
  <c r="D22" i="4"/>
  <c r="E22" i="4"/>
  <c r="F22" i="4"/>
  <c r="G22" i="4"/>
  <c r="H22" i="4"/>
  <c r="I22" i="4"/>
  <c r="J22" i="4"/>
  <c r="K22" i="4"/>
  <c r="L22" i="4"/>
  <c r="M22" i="4"/>
  <c r="M15" i="4"/>
  <c r="L15" i="4"/>
  <c r="K15" i="4"/>
  <c r="J15" i="4"/>
  <c r="I15" i="4"/>
  <c r="H15" i="4"/>
  <c r="G15" i="4"/>
  <c r="F15" i="4"/>
  <c r="E15" i="4"/>
  <c r="C22" i="4"/>
  <c r="C21" i="4"/>
  <c r="C20" i="4"/>
  <c r="C19" i="4"/>
  <c r="C18" i="4"/>
  <c r="C17" i="4"/>
  <c r="C16" i="4"/>
  <c r="C15" i="4"/>
</calcChain>
</file>

<file path=xl/sharedStrings.xml><?xml version="1.0" encoding="utf-8"?>
<sst xmlns="http://schemas.openxmlformats.org/spreadsheetml/2006/main" count="177" uniqueCount="73">
  <si>
    <t xml:space="preserve">Empresa </t>
  </si>
  <si>
    <t>Tasa de Rendimiento</t>
  </si>
  <si>
    <t>Precio</t>
  </si>
  <si>
    <t>Tasa de Interés</t>
  </si>
  <si>
    <t>Periodicidad de Pago</t>
  </si>
  <si>
    <t>Plazo de Serie o Emisión</t>
  </si>
  <si>
    <t>Monto Autorizado</t>
  </si>
  <si>
    <t>Casa de Bolsa</t>
  </si>
  <si>
    <t>1era Calificación de Riesgo</t>
  </si>
  <si>
    <t>2da Calificación de Riesgo</t>
  </si>
  <si>
    <t>Instrumento</t>
  </si>
  <si>
    <t>Moneda</t>
  </si>
  <si>
    <t>Papeles Comerciales</t>
  </si>
  <si>
    <t>Pagaré Bursátiles</t>
  </si>
  <si>
    <t>Títulos de Participación</t>
  </si>
  <si>
    <t>Bolívares</t>
  </si>
  <si>
    <t>Moneda Extranjera</t>
  </si>
  <si>
    <t>Indexada</t>
  </si>
  <si>
    <t>Monto</t>
  </si>
  <si>
    <t>Bs.</t>
  </si>
  <si>
    <t>USD</t>
  </si>
  <si>
    <t>Tipo de Emisión</t>
  </si>
  <si>
    <t>Tasa de Interes</t>
  </si>
  <si>
    <t>Periodicidad del Pago</t>
  </si>
  <si>
    <t>Plazo de la Emisión o Serie</t>
  </si>
  <si>
    <t>Monto en circulación</t>
  </si>
  <si>
    <t>Casa de Bolsa y Sociedades de Corretaje</t>
  </si>
  <si>
    <r>
      <t>2</t>
    </r>
    <r>
      <rPr>
        <b/>
        <vertAlign val="superscript"/>
        <sz val="10"/>
        <color theme="0"/>
        <rFont val="Calibri"/>
        <family val="2"/>
        <scheme val="minor"/>
      </rPr>
      <t>da</t>
    </r>
    <r>
      <rPr>
        <b/>
        <sz val="10"/>
        <color theme="0"/>
        <rFont val="Calibri"/>
        <family val="2"/>
        <scheme val="minor"/>
      </rPr>
      <t xml:space="preserve"> Calificación de Riesgo</t>
    </r>
  </si>
  <si>
    <r>
      <t>1</t>
    </r>
    <r>
      <rPr>
        <b/>
        <vertAlign val="superscript"/>
        <sz val="10"/>
        <color theme="0"/>
        <rFont val="Calibri"/>
        <family val="2"/>
        <scheme val="minor"/>
      </rPr>
      <t>era</t>
    </r>
    <r>
      <rPr>
        <b/>
        <sz val="10"/>
        <color theme="0"/>
        <rFont val="Calibri"/>
        <family val="2"/>
        <scheme val="minor"/>
      </rPr>
      <t xml:space="preserve"> Calificación de Riesgo</t>
    </r>
  </si>
  <si>
    <t xml:space="preserve">BNCI </t>
  </si>
  <si>
    <t>A2</t>
  </si>
  <si>
    <t>A3</t>
  </si>
  <si>
    <t>Fuente: Gerencia de Control de Oferta Pública</t>
  </si>
  <si>
    <t xml:space="preserve">Obligaciones </t>
  </si>
  <si>
    <t>Valorem</t>
  </si>
  <si>
    <t>Etiquetas de fila</t>
  </si>
  <si>
    <t>180 DÍAS</t>
  </si>
  <si>
    <t>Agropecuaria San Marino, C.A. 2023-I</t>
  </si>
  <si>
    <t>A1</t>
  </si>
  <si>
    <t>Total general</t>
  </si>
  <si>
    <t>Corporación Damasco, C.A. 2023-I</t>
  </si>
  <si>
    <t>Mes Vencido</t>
  </si>
  <si>
    <t>Dayco Telecom, C.A. 2023-II</t>
  </si>
  <si>
    <t>179 DÍAS</t>
  </si>
  <si>
    <t>Purolomo, C.A. 2023</t>
  </si>
  <si>
    <t>Fivenca</t>
  </si>
  <si>
    <t>Caja Caracas</t>
  </si>
  <si>
    <t>Trimestre Vencido</t>
  </si>
  <si>
    <t>Bimestre Vencido</t>
  </si>
  <si>
    <t>Mercosur</t>
  </si>
  <si>
    <t>115 DÍAS</t>
  </si>
  <si>
    <t>Genia Care, C.A. 2023-III</t>
  </si>
  <si>
    <t>Alimentos Boltalon, C.A. 2023</t>
  </si>
  <si>
    <t>Procesadora Marsoca, C.A. 2024-I</t>
  </si>
  <si>
    <t>Acqua Fontana, C.A. (Pyme) 2023-I</t>
  </si>
  <si>
    <t>Alfa 1</t>
  </si>
  <si>
    <t>Alfa 2</t>
  </si>
  <si>
    <t>Corporación Grupo Químico, C.A. 2023-II</t>
  </si>
  <si>
    <t>169 DÍAS</t>
  </si>
  <si>
    <t>Fivenca Sociedad Titularizadora, C.A. 2023</t>
  </si>
  <si>
    <t>150 DÍAS</t>
  </si>
  <si>
    <t>Genia Care, C.A. 2023-II</t>
  </si>
  <si>
    <t>Genia Care, C.A. 2023-I</t>
  </si>
  <si>
    <t>Pivca Promotora de Inversiones y Valores, C.A. 2024-I</t>
  </si>
  <si>
    <t>1080 DÍAS</t>
  </si>
  <si>
    <t>90 DÍAS</t>
  </si>
  <si>
    <t>Grupo Italcapital</t>
  </si>
  <si>
    <t>Capsuven Fharma Labs, C.A. (Pyme) 2023-I</t>
  </si>
  <si>
    <t>C.A. Ron Santa Teresa, S.A.C.A. 2020-IV</t>
  </si>
  <si>
    <t>Cero Cupón</t>
  </si>
  <si>
    <t>N/A</t>
  </si>
  <si>
    <t>178 DÍAS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</si>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</sst>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%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/>
    </xf>
    <xf numFmtId="43" fontId="0" fillId="0" borderId="2" xfId="1" applyFont="1" applyBorder="1" applyAlignment="1" applyProtection="1">
      <alignment vertical="center"/>
      <protection hidden="1"/>
    </xf>
    <xf numFmtId="43" fontId="0" fillId="3" borderId="2" xfId="1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1" xfId="0" applyFont="1" applyFill="1" applyBorder="1" applyAlignment="1" applyProtection="1">
      <alignment vertical="center"/>
      <protection hidden="1"/>
    </xf>
    <xf numFmtId="4" fontId="1" fillId="4" borderId="1" xfId="0" applyNumberFormat="1" applyFont="1" applyFill="1" applyBorder="1" applyAlignment="1" applyProtection="1">
      <alignment horizontal="center" vertical="center"/>
      <protection hidden="1"/>
    </xf>
    <xf numFmtId="164" fontId="1" fillId="4" borderId="1" xfId="2" applyNumberFormat="1" applyFont="1" applyFill="1" applyBorder="1" applyAlignment="1" applyProtection="1">
      <alignment horizontal="center" vertical="center"/>
      <protection hidden="1"/>
    </xf>
    <xf numFmtId="49" fontId="1" fillId="4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164" fontId="1" fillId="4" borderId="6" xfId="2" applyNumberFormat="1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43" fontId="0" fillId="0" borderId="7" xfId="1" applyFont="1" applyBorder="1" applyAlignment="1" applyProtection="1">
      <alignment vertical="center"/>
      <protection hidden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/>
    <xf numFmtId="0" fontId="6" fillId="4" borderId="0" xfId="0" applyFont="1" applyFill="1"/>
    <xf numFmtId="0" fontId="0" fillId="4" borderId="0" xfId="0" applyFill="1"/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1" fillId="4" borderId="14" xfId="2" applyNumberFormat="1" applyFont="1" applyFill="1" applyBorder="1" applyAlignment="1" applyProtection="1">
      <alignment vertical="center"/>
      <protection hidden="1"/>
    </xf>
    <xf numFmtId="0" fontId="0" fillId="0" borderId="12" xfId="0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9" fillId="4" borderId="12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15" xfId="0" applyFont="1" applyFill="1" applyBorder="1" applyAlignment="1">
      <alignment horizontal="left" vertical="center"/>
    </xf>
    <xf numFmtId="0" fontId="11" fillId="4" borderId="16" xfId="0" applyFont="1" applyFill="1" applyBorder="1" applyAlignment="1" applyProtection="1">
      <alignment vertical="center"/>
      <protection hidden="1"/>
    </xf>
    <xf numFmtId="4" fontId="11" fillId="4" borderId="16" xfId="0" applyNumberFormat="1" applyFont="1" applyFill="1" applyBorder="1" applyAlignment="1" applyProtection="1">
      <alignment horizontal="center" vertical="center"/>
      <protection hidden="1"/>
    </xf>
    <xf numFmtId="164" fontId="11" fillId="4" borderId="16" xfId="2" applyNumberFormat="1" applyFont="1" applyFill="1" applyBorder="1" applyAlignment="1" applyProtection="1">
      <alignment horizontal="center" vertical="center"/>
      <protection hidden="1"/>
    </xf>
    <xf numFmtId="49" fontId="11" fillId="4" borderId="16" xfId="2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164" fontId="11" fillId="4" borderId="17" xfId="2" applyNumberFormat="1" applyFont="1" applyFill="1" applyBorder="1" applyAlignment="1" applyProtection="1">
      <alignment vertical="center"/>
      <protection hidden="1"/>
    </xf>
    <xf numFmtId="0" fontId="13" fillId="4" borderId="15" xfId="0" applyNumberFormat="1" applyFont="1" applyFill="1" applyBorder="1" applyAlignment="1">
      <alignment horizontal="left" vertical="center"/>
    </xf>
    <xf numFmtId="0" fontId="13" fillId="4" borderId="16" xfId="0" applyFont="1" applyFill="1" applyBorder="1" applyAlignment="1" applyProtection="1">
      <alignment vertical="center"/>
      <protection hidden="1"/>
    </xf>
    <xf numFmtId="4" fontId="13" fillId="4" borderId="16" xfId="0" applyNumberFormat="1" applyFont="1" applyFill="1" applyBorder="1" applyAlignment="1" applyProtection="1">
      <alignment horizontal="center" vertical="center"/>
      <protection hidden="1"/>
    </xf>
    <xf numFmtId="164" fontId="13" fillId="4" borderId="16" xfId="2" applyNumberFormat="1" applyFont="1" applyFill="1" applyBorder="1" applyAlignment="1" applyProtection="1">
      <alignment horizontal="center" vertical="center"/>
      <protection hidden="1"/>
    </xf>
    <xf numFmtId="49" fontId="13" fillId="4" borderId="16" xfId="2" applyNumberFormat="1" applyFont="1" applyFill="1" applyBorder="1" applyAlignment="1" applyProtection="1">
      <alignment horizontal="center" vertical="center"/>
      <protection hidden="1"/>
    </xf>
    <xf numFmtId="164" fontId="13" fillId="4" borderId="18" xfId="2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4" borderId="15" xfId="0" applyNumberFormat="1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vertical="center"/>
      <protection hidden="1"/>
    </xf>
    <xf numFmtId="4" fontId="1" fillId="4" borderId="16" xfId="0" applyNumberFormat="1" applyFont="1" applyFill="1" applyBorder="1" applyAlignment="1" applyProtection="1">
      <alignment horizontal="center" vertical="center"/>
      <protection hidden="1"/>
    </xf>
    <xf numFmtId="164" fontId="1" fillId="4" borderId="16" xfId="2" applyNumberFormat="1" applyFont="1" applyFill="1" applyBorder="1" applyAlignment="1" applyProtection="1">
      <alignment horizontal="center" vertical="center"/>
      <protection hidden="1"/>
    </xf>
    <xf numFmtId="49" fontId="1" fillId="4" borderId="16" xfId="2" applyNumberFormat="1" applyFont="1" applyFill="1" applyBorder="1" applyAlignment="1" applyProtection="1">
      <alignment horizontal="center" vertical="center"/>
      <protection hidden="1"/>
    </xf>
    <xf numFmtId="164" fontId="1" fillId="4" borderId="18" xfId="2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>
      <alignment horizontal="left" vertical="center"/>
    </xf>
    <xf numFmtId="0" fontId="14" fillId="4" borderId="15" xfId="0" applyNumberFormat="1" applyFont="1" applyFill="1" applyBorder="1" applyAlignment="1">
      <alignment horizontal="left" vertical="center"/>
    </xf>
    <xf numFmtId="0" fontId="14" fillId="4" borderId="16" xfId="0" applyFont="1" applyFill="1" applyBorder="1" applyAlignment="1" applyProtection="1">
      <alignment vertical="center"/>
      <protection hidden="1"/>
    </xf>
    <xf numFmtId="4" fontId="14" fillId="4" borderId="16" xfId="0" applyNumberFormat="1" applyFont="1" applyFill="1" applyBorder="1" applyAlignment="1" applyProtection="1">
      <alignment horizontal="center" vertical="center"/>
      <protection hidden="1"/>
    </xf>
    <xf numFmtId="164" fontId="14" fillId="4" borderId="16" xfId="2" applyNumberFormat="1" applyFont="1" applyFill="1" applyBorder="1" applyAlignment="1" applyProtection="1">
      <alignment horizontal="center" vertical="center"/>
      <protection hidden="1"/>
    </xf>
    <xf numFmtId="49" fontId="14" fillId="4" borderId="16" xfId="2" applyNumberFormat="1" applyFont="1" applyFill="1" applyBorder="1" applyAlignment="1" applyProtection="1">
      <alignment horizontal="center" vertical="center"/>
      <protection hidden="1"/>
    </xf>
    <xf numFmtId="164" fontId="14" fillId="4" borderId="18" xfId="2" applyNumberFormat="1" applyFont="1" applyFill="1" applyBorder="1" applyAlignment="1" applyProtection="1">
      <alignment vertical="center"/>
      <protection hidden="1"/>
    </xf>
    <xf numFmtId="16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192"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ill>
        <patternFill>
          <bgColor auto="1"/>
        </patternFill>
      </fill>
    </dxf>
    <dxf>
      <fill>
        <patternFill patternType="solid">
          <bgColor theme="0"/>
        </patternFill>
      </fill>
    </dxf>
    <dxf>
      <font>
        <b/>
        <sz val="10"/>
        <color theme="0"/>
      </font>
      <fill>
        <patternFill patternType="solid">
          <fgColor indexed="64"/>
          <bgColor theme="3" tint="-0.499984740745262"/>
        </patternFill>
      </fill>
      <alignment horizontal="center" vertical="center" wrapText="1" readingOrder="0"/>
    </dxf>
    <dxf>
      <font>
        <color auto="1"/>
      </font>
    </dxf>
    <dxf>
      <border>
        <bottom style="thin">
          <color theme="0"/>
        </bottom>
      </border>
    </dxf>
    <dxf>
      <font>
        <sz val="1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/>
        <bottom/>
      </border>
    </dxf>
    <dxf>
      <border>
        <top/>
        <bottom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bgColor theme="0"/>
        </patternFill>
      </fill>
    </dxf>
    <dxf>
      <border>
        <top/>
        <bottom/>
      </border>
    </dxf>
    <dxf>
      <border>
        <bottom style="thin">
          <color indexed="6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/>
        <bottom/>
      </border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theme="0"/>
        </patternFill>
      </fill>
    </dxf>
    <dxf>
      <border>
        <bottom style="thin">
          <color indexed="64"/>
        </bottom>
      </border>
    </dxf>
    <dxf>
      <border>
        <bottom/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bottom style="thin">
          <color indexed="64"/>
        </bottom>
      </border>
    </dxf>
    <dxf>
      <border>
        <bottom style="thin">
          <color theme="0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theme="0"/>
        </bottom>
      </border>
    </dxf>
    <dxf>
      <border>
        <bottom/>
      </border>
    </dxf>
    <dxf>
      <border>
        <bottom style="thin">
          <color indexed="64"/>
        </bottom>
      </border>
    </dxf>
    <dxf>
      <border>
        <bottom/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ill>
        <patternFill>
          <bgColor auto="1"/>
        </patternFill>
      </fill>
    </dxf>
    <dxf>
      <fill>
        <patternFill patternType="solid">
          <bgColor theme="0"/>
        </patternFill>
      </fill>
    </dxf>
    <dxf>
      <font>
        <b/>
        <sz val="10"/>
        <color theme="0"/>
      </font>
      <fill>
        <patternFill patternType="solid">
          <fgColor indexed="64"/>
          <bgColor theme="3" tint="-0.499984740745262"/>
        </patternFill>
      </fill>
      <alignment horizontal="center" vertical="center" wrapText="1" readingOrder="0"/>
    </dxf>
    <dxf>
      <font>
        <color auto="1"/>
      </font>
    </dxf>
    <dxf>
      <border>
        <bottom style="thin">
          <color theme="0"/>
        </bottom>
      </border>
    </dxf>
    <dxf>
      <font>
        <sz val="1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/>
        <bottom/>
      </border>
    </dxf>
    <dxf>
      <border>
        <top/>
        <bottom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bgColor theme="0"/>
        </patternFill>
      </fill>
    </dxf>
    <dxf>
      <border>
        <top/>
        <bottom/>
      </border>
    </dxf>
    <dxf>
      <border>
        <bottom style="thin">
          <color indexed="6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/>
        <bottom/>
      </border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theme="0"/>
        </patternFill>
      </fill>
    </dxf>
    <dxf>
      <border>
        <bottom style="thin">
          <color indexed="64"/>
        </bottom>
      </border>
    </dxf>
    <dxf>
      <border>
        <bottom/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bottom style="thin">
          <color indexed="64"/>
        </bottom>
      </border>
    </dxf>
    <dxf>
      <border>
        <bottom style="thin">
          <color theme="0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theme="0"/>
        </bottom>
      </border>
    </dxf>
    <dxf>
      <border>
        <bottom/>
      </border>
    </dxf>
    <dxf>
      <border>
        <bottom style="thin">
          <color indexed="64"/>
        </bottom>
      </border>
    </dxf>
    <dxf>
      <border>
        <bottom/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/>
        </left>
        <right/>
        <top/>
        <bottom style="medium">
          <color theme="0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1"/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rgb="FF001746"/>
        </patternFill>
      </fill>
    </dxf>
  </dxfs>
  <tableStyles count="1" defaultTableStyle="TableStyleMedium2" defaultPivotStyle="PivotStyleLight16">
    <tableStyle name="Estilo de segmentación de datos 1" pivot="0" table="0" count="1">
      <tableStyleElement type="wholeTable" dxfId="191"/>
    </tableStyle>
  </tableStyles>
  <colors>
    <mruColors>
      <color rgb="FF122D46"/>
      <color rgb="FF00174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1</xdr:row>
      <xdr:rowOff>9525</xdr:rowOff>
    </xdr:from>
    <xdr:to>
      <xdr:col>12</xdr:col>
      <xdr:colOff>1714500</xdr:colOff>
      <xdr:row>4</xdr:row>
      <xdr:rowOff>142875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pSpPr/>
      </xdr:nvGrpSpPr>
      <xdr:grpSpPr>
        <a:xfrm>
          <a:off x="251461" y="192405"/>
          <a:ext cx="17716499" cy="681990"/>
          <a:chOff x="584586" y="1"/>
          <a:chExt cx="7933864" cy="704850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/>
        </xdr:nvSpPr>
        <xdr:spPr>
          <a:xfrm>
            <a:off x="584586" y="1"/>
            <a:ext cx="7933864" cy="704850"/>
          </a:xfrm>
          <a:prstGeom prst="rect">
            <a:avLst/>
          </a:prstGeom>
          <a:solidFill>
            <a:srgbClr val="122D46"/>
          </a:solidFill>
        </xdr:spPr>
        <xdr:txBody>
          <a:bodyPr wrap="square">
            <a:noAutofit/>
          </a:bodyPr>
          <a:lstStyle>
            <a:defPPr>
              <a:defRPr lang="es-V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VE" sz="2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ea typeface="+mn-ea"/>
                <a:cs typeface="+mn-cs"/>
              </a:rPr>
              <a:t>          </a:t>
            </a:r>
            <a:r>
              <a:rPr lang="es-VE" sz="2800" b="1" kern="1200" baseline="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ea typeface="+mn-ea"/>
                <a:cs typeface="+mn-cs"/>
              </a:rPr>
              <a:t> </a:t>
            </a:r>
            <a:r>
              <a:rPr lang="es-VE" sz="2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ea typeface="+mn-ea"/>
                <a:cs typeface="+mn-cs"/>
              </a:rPr>
              <a:t> </a:t>
            </a:r>
            <a:r>
              <a:rPr lang="es-VE" sz="30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ea typeface="+mn-ea"/>
                <a:cs typeface="+mn-cs"/>
              </a:rPr>
              <a:t>Valores en Colocación en el Mercado del 01/07/2024 al</a:t>
            </a:r>
            <a:r>
              <a:rPr lang="es-VE" sz="3000" b="1" kern="1200" baseline="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ea typeface="+mn-ea"/>
                <a:cs typeface="+mn-cs"/>
              </a:rPr>
              <a:t> 05/07/</a:t>
            </a:r>
            <a:r>
              <a:rPr lang="es-VE" sz="30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ea typeface="+mn-ea"/>
                <a:cs typeface="+mn-cs"/>
              </a:rPr>
              <a:t>2024</a:t>
            </a:r>
            <a:endParaRPr lang="es-VE" sz="3000" b="1"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  <xdr:pic>
        <xdr:nvPicPr>
          <xdr:cNvPr id="7" name="Picture 2" descr="Superintendencia Nacional de Valores. (SUNAVAL) - MPPEFC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428" b="7371"/>
          <a:stretch/>
        </xdr:blipFill>
        <xdr:spPr bwMode="auto">
          <a:xfrm>
            <a:off x="614736" y="38100"/>
            <a:ext cx="628650" cy="612321"/>
          </a:xfrm>
          <a:prstGeom prst="flowChartConnector">
            <a:avLst/>
          </a:prstGeom>
          <a:noFill/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895350</xdr:colOff>
      <xdr:row>6</xdr:row>
      <xdr:rowOff>19051</xdr:rowOff>
    </xdr:from>
    <xdr:to>
      <xdr:col>10</xdr:col>
      <xdr:colOff>142876</xdr:colOff>
      <xdr:row>11</xdr:row>
      <xdr:rowOff>180976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Moneda">
              <a:extLst>
                <a:ext uri="{FF2B5EF4-FFF2-40B4-BE49-F238E27FC236}">
                  <a16:creationId xmlns:a16="http://schemas.microsoft.com/office/drawing/2014/main" xmlns="" id="{00000000-0008-0000-01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ned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20400" y="1162051"/>
              <a:ext cx="1828801" cy="1162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5</xdr:col>
      <xdr:colOff>742950</xdr:colOff>
      <xdr:row>7</xdr:row>
      <xdr:rowOff>180975</xdr:rowOff>
    </xdr:from>
    <xdr:to>
      <xdr:col>8</xdr:col>
      <xdr:colOff>742950</xdr:colOff>
      <xdr:row>10</xdr:row>
      <xdr:rowOff>66675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pSpPr/>
      </xdr:nvGrpSpPr>
      <xdr:grpSpPr>
        <a:xfrm>
          <a:off x="7593330" y="1476375"/>
          <a:ext cx="3413760" cy="464820"/>
          <a:chOff x="5572125" y="1200150"/>
          <a:chExt cx="2867025" cy="485775"/>
        </a:xfrm>
      </xdr:grpSpPr>
      <xdr:sp macro="" textlink="">
        <xdr:nvSpPr>
          <xdr:cNvPr id="10" name="Flecha: a la derecha 6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/>
        </xdr:nvSpPr>
        <xdr:spPr>
          <a:xfrm>
            <a:off x="7896225" y="1200150"/>
            <a:ext cx="542925" cy="457200"/>
          </a:xfrm>
          <a:prstGeom prst="rightArrow">
            <a:avLst/>
          </a:prstGeom>
          <a:solidFill>
            <a:schemeClr val="accent2">
              <a:alpha val="46000"/>
            </a:schemeClr>
          </a:solidFill>
          <a:ln>
            <a:noFill/>
          </a:ln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VE" sz="1100"/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 txBox="1"/>
        </xdr:nvSpPr>
        <xdr:spPr>
          <a:xfrm>
            <a:off x="5572125" y="1200150"/>
            <a:ext cx="2286000" cy="485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VE" sz="1000">
                <a:solidFill>
                  <a:schemeClr val="tx1"/>
                </a:solidFill>
              </a:rPr>
              <a:t>Para visualizar los</a:t>
            </a:r>
            <a:r>
              <a:rPr lang="es-VE" sz="1000" baseline="0">
                <a:solidFill>
                  <a:schemeClr val="tx1"/>
                </a:solidFill>
              </a:rPr>
              <a:t> valores en colocación por tipo de modena, </a:t>
            </a:r>
            <a:r>
              <a:rPr lang="es-VE" sz="1000" b="1" baseline="0">
                <a:solidFill>
                  <a:srgbClr val="C00000"/>
                </a:solidFill>
              </a:rPr>
              <a:t>haz clic</a:t>
            </a:r>
            <a:r>
              <a:rPr lang="es-VE" sz="1000" baseline="0">
                <a:solidFill>
                  <a:schemeClr val="tx1"/>
                </a:solidFill>
              </a:rPr>
              <a:t>.</a:t>
            </a:r>
            <a:endParaRPr lang="es-VE" sz="10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10</xdr:col>
      <xdr:colOff>209552</xdr:colOff>
      <xdr:row>5</xdr:row>
      <xdr:rowOff>19050</xdr:rowOff>
    </xdr:from>
    <xdr:to>
      <xdr:col>11</xdr:col>
      <xdr:colOff>1190623</xdr:colOff>
      <xdr:row>7</xdr:row>
      <xdr:rowOff>114300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pSpPr/>
      </xdr:nvGrpSpPr>
      <xdr:grpSpPr>
        <a:xfrm>
          <a:off x="13125452" y="933450"/>
          <a:ext cx="2512691" cy="476250"/>
          <a:chOff x="9553577" y="704850"/>
          <a:chExt cx="1551949" cy="485775"/>
        </a:xfrm>
      </xdr:grpSpPr>
      <xdr:cxnSp macro="">
        <xdr:nvCxnSpPr>
          <xdr:cNvPr id="13" name="Conector: angular 10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CxnSpPr/>
        </xdr:nvCxnSpPr>
        <xdr:spPr>
          <a:xfrm rot="10800000" flipV="1">
            <a:off x="9553577" y="876303"/>
            <a:ext cx="257174" cy="123822"/>
          </a:xfrm>
          <a:prstGeom prst="bentConnector3">
            <a:avLst>
              <a:gd name="adj1" fmla="val 50000"/>
            </a:avLst>
          </a:prstGeom>
          <a:ln>
            <a:solidFill>
              <a:srgbClr val="C00000">
                <a:alpha val="46000"/>
              </a:srgb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 txBox="1"/>
        </xdr:nvSpPr>
        <xdr:spPr>
          <a:xfrm>
            <a:off x="9714876" y="704850"/>
            <a:ext cx="1390650" cy="485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VE" sz="1000" b="1" baseline="0">
                <a:solidFill>
                  <a:srgbClr val="C00000"/>
                </a:solidFill>
              </a:rPr>
              <a:t>Dar clic </a:t>
            </a:r>
            <a:r>
              <a:rPr lang="es-VE" sz="1000" b="0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para eliminar la selección.</a:t>
            </a:r>
            <a:endParaRPr lang="es-VE" sz="1000" b="0">
              <a:solidFill>
                <a:schemeClr val="tx1">
                  <a:lumMod val="85000"/>
                  <a:lumOff val="15000"/>
                </a:schemeClr>
              </a:solidFill>
            </a:endParaRP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EYDI DURAN" refreshedDate="45471.500741666663" createdVersion="4" refreshedVersion="4" minRefreshableVersion="3" recordCount="15">
  <cacheSource type="worksheet">
    <worksheetSource name="Tabla1"/>
  </cacheSource>
  <cacheFields count="12">
    <cacheField name="Empresa " numFmtId="0">
      <sharedItems containsBlank="1" count="433">
        <s v="Agropecuaria San Marino, C.A. 2023-I"/>
        <s v="Corporación Damasco, C.A. 2023-I"/>
        <s v="Dayco Telecom, C.A. 2023-II"/>
        <s v="Purolomo, C.A. 2023"/>
        <s v="Genia Care, C.A. 2023-III"/>
        <s v="Alimentos Boltalon, C.A. 2023"/>
        <s v="Procesadora Marsoca, C.A. 2024-I"/>
        <s v="Acqua Fontana, C.A. (Pyme) 2023-I"/>
        <s v="Corporación Grupo Químico, C.A. 2023-II"/>
        <s v="Fivenca Sociedad Titularizadora, C.A. 2023"/>
        <s v="Genia Care, C.A. 2023-II"/>
        <s v="Genia Care, C.A. 2023-I"/>
        <s v="Pivca Promotora de Inversiones y Valores, C.A. 2024-I"/>
        <s v="Capsuven Fharma Labs, C.A. (Pyme) 2023-I"/>
        <s v="C.A. Ron Santa Teresa, S.A.C.A. 2020-IV"/>
        <m u="1"/>
        <s v="Bnci Titularizadora, C.A. 2022-I" u="1"/>
        <s v="Calox International, C.A. 2022-XII" u="1"/>
        <s v="Alimentos FM, C.A. 2021-XIII" u="1"/>
        <s v="Laboratorios Vincenti, C.A., C.A.  2022-VIII" u="1"/>
        <s v="Alimentos FM, C.A. 2021-XLII" u="1"/>
        <s v="Compañía Venezolana De Ceramica, C.A. 2022-I" u="1"/>
        <s v="Compañía Venezolana de Cerámica, C.A. 2022-I" u="1"/>
        <s v="Mercantil Servicios Financieros, C.A. 2023-III" u="1"/>
        <s v="Alimentos Fm, C.A. 2021-XVII" u="1"/>
        <s v="Corporación Grupo Químico, C.A. 2023-I" u="1"/>
        <s v="Alimentos Fm, C.A. 2021-XXII" u="1"/>
        <s v="Corporación Kalua 2012, C.A (PYME)" u="1"/>
        <s v="Calox International, C.A. 2022-XVII" u="1"/>
        <s v="Laboratorios Vincenti, C.A. IV" u="1"/>
        <s v="Calox International, C.A. 2022-XI" u="1"/>
        <s v="Distribuidora Rio de Oro 2013, 2023-II" u="1"/>
        <s v="Eduardo Humberto Viera Díaz" u="1"/>
        <s v="Silos, Mantenimiento y Almacenamiento de Cereales, C.A. 2022-XII" u="1"/>
        <s v="Venezolana de Proyectos Integrados Vepica, C.A. 2021-III" u="1"/>
        <s v=" Inversiones Mida, C.A.(PYME) 2023-I" u="1"/>
        <s v="Alma Global, C.A. 2021-I" u="1"/>
        <s v="Alma Global, C.A. 2022-I" u="1"/>
        <s v="L.D. Advice Trade, C.A." u="1"/>
        <s v="Calox International, C.A. 2021-III" u="1"/>
        <s v="Calox International, C.A. 2022-III" u="1"/>
        <s v="Annerys Coromoto Montes Hidalgo 2022" u="1"/>
        <s v="Alimentos FM, C.A.  2021-XLII" u="1"/>
        <s v="Calox International, C.A. 2022-XXVI" u="1"/>
        <s v="Dayco Tecom, C.A. 2021-XII" u="1"/>
        <s v="Calox International, C.A. 2023-III" u="1"/>
        <s v="Alimentos FM, C.A. E2021-III" u="1"/>
        <s v="Agricola la Cumbre, C.A. (Pyme) 2022-I" u="1"/>
        <s v="Sermelab Servicios Médicos, C.A. (PYME) 2022-I" u="1"/>
        <s v="Laboratorios Vincenti, C.A. 2022-I" u="1"/>
        <s v="Gismicar S.A. 2021-I" u="1"/>
        <s v="Gismicar S.A. 2022-I" u="1"/>
        <s v="Alimentos FM, C.A. 2021-XIV" u="1"/>
        <s v="Corporación Kalua 2012, C.A (PYME)2022-I" u="1"/>
        <s v="Inversiones JJFD13, C.A. 2022  " u="1"/>
        <s v="Calox International, C.A. 2022-XXXI" u="1"/>
        <s v="C.A. Ron Santa Teresa 2020-III" u="1"/>
        <s v="Procesadora Marsoca, C.A. 2023-IV" u="1"/>
        <s v="Calox International, C.A. 2022-XIV" u="1"/>
        <s v="Dayco Tecom, C.A. 2021-XIV" u="1"/>
        <s v="Capsuven Pharma Labs, C.A. (Pyme) 2023-I" u="1"/>
        <s v="Corporación Serca, C.A (PYME) 2022-I" u="1"/>
        <s v="Inversiones Povic 2023- I" u="1"/>
        <s v="Alice Neumaticos de Venezuela, C.A. 2022" u="1"/>
        <s v="Alice Neumáticos de Venezuela, C.A. 2022" u="1"/>
        <s v="Corporación Grupo Químico, C.A. 2022-V" u="1"/>
        <s v="Silos, Mantenimiento y Almacenamiento de Cereales, C.A." u="1"/>
        <s v="Calox International, C.A. 2021-XIX" u="1"/>
        <s v="Calox International, C.A. 2022-XIX" u="1"/>
        <s v="Alimentos Fm, C.A. 2021-XXV" u="1"/>
        <s v="Tesoreria Ymas, C.A. 2022-I" u="1"/>
        <s v="Calox International, C.A. 2022-II" u="1"/>
        <s v="Mersan C.A. 2022-I" u="1"/>
        <s v="Genia Care, C.A. 2021-I" u="1"/>
        <s v=" Venezolana de Proyectos Integrados Vepica 2021-III" u="1"/>
        <s v="General de Alimentos Nisa, C.A. 2022-I" u="1"/>
        <s v="Calox International, C.A. 2023-II" u="1"/>
        <s v="Silos, Mantenimiento y Almacenamiento de Cereales, C.A. 2022-V" u="1"/>
        <s v="Maqveca, C.A.  2022-I" u="1"/>
        <s v="Alimentos FM, C.A.2021-VIII" u="1"/>
        <s v="Alimentos FM, C.A.  2021-XVI" u="1"/>
        <s v="Dayco Telecom, C.A. 2021-XV" u="1"/>
        <s v="Galaxia Médica C.A. 2020-V" u="1"/>
        <s v="Dayco Tecom, C.A. 2021-V" u="1"/>
        <s v="Silos, Mantenimiento y Almacenamiento de Cereales, C.A. 2022-X" u="1"/>
        <s v="Alimentos FM, C.A. 2021-XXXIX" u="1"/>
        <s v="Agropecuaria Insa de Venezuela Agroinsa, C.A. 2021" u="1"/>
        <s v="Agropecuaria Insa de Venezuela AGROINSA, C.A." u="1"/>
        <s v="Agropecuaria Insa De Venezuela Agroinsa C.A. 2021-IV" u="1"/>
        <s v="Alimentos FM, C.A. E2021-IV" u="1"/>
        <s v="Compañía Venezolana de Ceramica, C.A. 2022-II" u="1"/>
        <s v="Lucky Trade, C.A. 2022-I" u="1"/>
        <s v="L.D. Advice Trade, C.A. 2022" u="1"/>
        <s v="Capsuven Pharma Labs, C.A 2023-IV" u="1"/>
        <s v="Grupo PHX, C.A. 2021-I" u="1"/>
        <s v="Alimentos FM, C.A. 2023-I" u="1"/>
        <s v="Corporación Grupo Químico, C.A. 2021-IV" u="1"/>
        <s v="Dayco Tecom, C.A. 2021-X" u="1"/>
        <s v="Laboratorios Vincenti, C.A. 2022-V" u="1"/>
        <s v="Alimentos FM, C.A. 2021-XXXIV" u="1"/>
        <s v="Mercantil Servicios Financieros, C.A. 2021-I" u="1"/>
        <s v="Pivca Promotora de Inversiones y Valores, C.A. 2023-II" u="1"/>
        <s v="Silos, Mantenimiento y Almacenamiento de Cereales, C.A. (SILMACA) 2022-VII" u="1"/>
        <s v="Laboratorios Chemycal´s Soma, C.A. 2022" u="1"/>
        <s v="Grupo PHX, C.A." u="1"/>
        <s v="Alimentos FM, C.A.  2021-XXXVIII" u="1"/>
        <s v="Calox Internacional, C.A" u="1"/>
        <s v="Laboratorios Vincenti, C.A. III" u="1"/>
        <s v="Alimentos Fm, C.A. 2021-XIX" u="1"/>
        <s v="Laboratorios Vincenti, C.A., C.A.  2022-VII" u="1"/>
        <s v="Titularizadora Nuevovalor, C.A. 2022-I" u="1"/>
        <s v="Mercantil Servicios Financieros, C.A. 2022-I" u="1"/>
        <s v="Corporación Damasco, C.A. (DA+CO) 2022-I " u="1"/>
        <s v="Quimipro de Venezuela, C.A. (PYME) 2022-I" u="1"/>
        <s v="Dayco Telecom, C.A. 2021-XIV" u="1"/>
        <s v=" " u="1"/>
        <s v="Alimentos FM, C.A. 2021-XXX" u="1"/>
        <s v="L.D Advice - Trade C.A 2022-IV" u="1"/>
        <s v="General de Alimentos Nisa, C.A. 2022" u="1"/>
        <s v="Silos, Mantenimiento y Almacenamiento de Cereales, C.A. (SILMACA) 2022-VIII" u="1"/>
        <s v="Dayco Telecom, C.A. 2021-IX" u="1"/>
        <s v="C.A. Ron Santa Teresa, S.A.C.A. 2020-II" u="1"/>
        <s v="Encajas, C.A (PYME) 2022-I" u="1"/>
        <s v="Multiservicios Noreverford Especialistas, C.A." u="1"/>
        <s v="Mercantil Servicios Financieros, C.A. 2023-I" u="1"/>
        <s v="Venezolana de Proyectos Integrados Vepica 2021-III" u="1"/>
        <s v="Alimentos FM, C.A. 2021-XII" u="1"/>
        <s v="Xeax Alimentos, C.A. (PYME) 2022" u="1"/>
        <s v="Corporación Grupo Químico, C.A. E2021-II" u="1"/>
        <s v="Alimentos FM, C.A. 2021-XLI" u="1"/>
        <s v="Galaxia Médica C.A. 2020-VII" u="1"/>
        <s v="Calox International, C.A. 2022-XXIV" u="1"/>
        <s v="Alimentos FM, C.A. 2021-XXVII" u="1"/>
        <s v="Alimentos FM, C.A.  2021-XXI" u="1"/>
        <s v="Coca Cola Femsa de Venezuela 2021-IV" u="1"/>
        <s v="Agropecuaria Insa de Venezuela Agroinsa, C.A. 2022" u="1"/>
        <s v="Alimentos Fm, C.A. 2021-XVI" u="1"/>
        <s v="Alimentos FM, C.A. 2021-XXXVII" u="1"/>
        <s v="Alimentos Fm, C.A. 2021-XXI" u="1"/>
        <s v="Multiservicios Noreverford Especialistas, C.A. 2023" u="1"/>
        <s v="Inversiones Povic, C.A. 2023" u="1"/>
        <s v="Calox International, C.A. 2021-V" u="1"/>
        <s v="Agropecuaria Insa De Venezuela Agroinsa C.A. 2021" u="1"/>
        <s v="Alimentos FM, C.A. 2021-IX" u="1"/>
        <s v="Agropecuaria San Marino, C.A." u="1"/>
        <s v="Calox International, C.A. 2022-V" u="1"/>
        <s v="Steritex, C.A. 2021-III" u="1"/>
        <s v="Corporación Grupo Químico, C.A. 2022-IV" u="1"/>
        <s v="Alimentos FM, C.A.,2021-I" u="1"/>
        <s v="Corporación Telemic, C.A. 2022" u="1"/>
        <s v="Inversiones Mida, C.A. (PYME) 2023-III" u="1"/>
        <s v="Agropecuaria Edma, C.A. (Pyme) 2022-I" u="1"/>
        <s v="Grupo Apradoc, C.A. 20223-I" u="1"/>
        <s v="Alimentos FM, C.A.  2023-III" u="1"/>
        <s v="Maqveca, C.A. (PYME) 2022-I" u="1"/>
        <s v="Dayco Telecom, C.A. 2021-XI" u="1"/>
        <s v="Silos, Mantenimiento y Almacenamiento de Cereales, C.A. 2022-II" u="1"/>
        <s v="Corporación Serca, C.A. (Pyme) 2022-I" u="1"/>
        <s v="Laboratorios Chemycal´S Soma, C.A. (PYME) 2022" u="1"/>
        <s v="Warao Company, C.A. 2023- II" u="1"/>
        <s v="Steritex, C.A.  2023-I" u="1"/>
        <s v="Rosa Mariela Bela Zapata" u="1"/>
        <s v="Alimentos FM, C.A. 2023-II" u="1"/>
        <s v="Productos Quimicos LMV, C.A. (PYME) 2022" u="1"/>
        <s v="Productos Químicos LMV, C.A. (PYME) 2022" u="1"/>
        <s v="Calox International, C.A. 2022-VIII" u="1"/>
        <s v="Luky Trade, C.A. 2022-I" u="1"/>
        <s v="Inversiones JJFD13, C.A. P-2022" u="1"/>
        <s v="Mercantil Servicios Financieros, C.A. 2021-II" u="1"/>
        <s v="Laboratorios Vincenti, C.A., C.A.  2022-VI" u="1"/>
        <s v="Alimentos FM, C.A.  2021-XXXIX" u="1"/>
        <s v="Grupo Nueve Once, C.A. (PYME)" u="1"/>
        <s v="Gismicar, S.A. 2021-III" u="1"/>
        <s v="Genia care, C.A. 2022-I" u="1"/>
        <s v="Procesadora Marsoca , C.A. 2022-II" u="1"/>
        <s v="Procesadoraq Marsoca, C.A. 2022-II" u="1"/>
        <s v="General de Alimentos Nisa, C.A." u="1"/>
        <s v="Tesorería Ymas, C.A" u="1"/>
        <s v="Tesorería Ymas, C.A." u="1"/>
        <s v="Mercantil Servicios Financieros, C.A. 2022-II" u="1"/>
        <s v="Alimentos FM, C.A. 2021-XXXV" u="1"/>
        <s v="Dayco Telecom C.A. E2021-VIII" u="1"/>
        <s v="Jesús Daniel Rojas Uzcategui 2024" u="1"/>
        <s v="Dayco Telecom, C.A. 2021-XIII" u="1"/>
        <s v="Alimentos FM, C.A. 2021-XXXII" u="1"/>
        <s v="Inversiones Mida, C.A. 2022-I" u="1"/>
        <s v="Mercantil Servicios Financieros, C.A. 2023-II" u="1"/>
        <s v="Alimentos FM, C.A.  2021-XV" u="1"/>
        <s v="Charcuteria Venezolana, C.A. (Charvenca) PC-2022-I" u="1"/>
        <s v="Charcutería Venezolana, C.A. (CHARVENCA) PC-2022-I" u="1"/>
        <s v="Silos, Mantenimiento y Almacenamiento de Cereales, C.A. (SILMACA) 2022-V" u="1"/>
        <s v="Inversiones RYM 27, C.A. 2022" u="1"/>
        <s v="Inversiones MIDA, C.A. (PYME) 2021-III " u="1"/>
        <s v="Steritex, C.A. 2022-I" u="1"/>
        <s v="Grupo Apradoc, C.A. 2022-II" u="1"/>
        <s v="Alimentos Fm, C.A. 2021-XXIV" u="1"/>
        <s v="Calox International, C.A. 2022-X" u="1"/>
        <s v="Dayco Telecom C.A. " u="1"/>
        <s v="Steritex, C.A. 2023-I" u="1"/>
        <s v="Alimento FM, C.A. 2023-I" u="1"/>
        <s v="Calox International, C.A. 2022-XXVIII" u="1"/>
        <s v="Corporación Grupo Químico, C.A. " u="1"/>
        <s v="Alimentos Fm, C.A. 2021-XVIII" u="1"/>
        <s v="Corporación Grupo Químico,C.A" u="1"/>
        <s v="Maqveca, C.A. 2022-I" u="1"/>
        <s v="Agropecuaria La Unión, C.A. E2022-I" u="1"/>
        <s v="Alimentos Fm, C.A. 2021-XXIII" u="1"/>
        <s v="Matadero Industrial Centro Occidental, C.A. (PYME) 2022-I" u="1"/>
        <s v="Inversiones Top Suministro, C.A. (Pyme) 2023-I" u="1"/>
        <s v="Comercializadora El Conde de Catia, C.A. (PYME) 2022-I" u="1"/>
        <s v="Alice Neumáticos de Venezuela, C.A. 2022-II" u="1"/>
        <s v="Alimentos FM, C.A.,2021-II" u="1"/>
        <s v="Calox International, C.A. 2022-XIII" u="1"/>
        <s v="Gismicar, S.A. 2021-I" u="1"/>
        <s v="Falcon Trade Goup, C.A. 2022" u="1"/>
        <s v="Wifi Solution 7-8, C.A. (Pyme) 2023" u="1"/>
        <s v="Maqveca, C.A. (PYME) 2022-II" u="1"/>
        <s v="Inversiones Mida, C.A. (PYME) 2021-IV" u="1"/>
        <s v="Procesadora Marsoca, C.A. 2022-III" u="1"/>
        <s v="Inversiones Mida, C.A. (PYME) 2022-II" u="1"/>
        <s v="Procesadora Marsoca, C.A. 2023-III" u="1"/>
        <s v="Gismicar, S.A. 2022-I" u="1"/>
        <s v="3PL Panamericana, C.A. 2021-I" u="1"/>
        <s v="General de Alimentos Nisa, C.A. E2021-II" u="1"/>
        <s v="Laboratorios Vincenti, C.A. 2022-II" u="1"/>
        <s v="Inversiones Mida, C.A. (PYME) 2023-II" u="1"/>
        <s v="Alimentos FM, C.A. 2021-XXIX" u="1"/>
        <s v="Alimentos Mida, C.A. E2021-III" u="1"/>
        <s v="Grupo Apradoc, C.A." u="1"/>
        <s v="Capsuven Pharma Labs, C.A 2023-V" u="1"/>
        <s v="Inversiones Mida, C.A. (PYME) 2023-IV" u="1"/>
        <s v="Silos, Mantenimiento y Almacenamiento de Cereales, C.A. SILMACA 2022 IV" u="1"/>
        <s v="Alimentos FM, C.A. 2021-X" u="1"/>
        <s v="Gismicar, S.A. 2021-I " u="1"/>
        <s v="Calox International, C.A. 2021-XXI" u="1"/>
        <s v="Alimentos FM, C.A. 2021-XXXVIII" u="1"/>
        <s v="Calox International, C.A. 2022-I" u="1"/>
        <s v="Calox International, C.A. 2022-XXI" u="1"/>
        <s v="Calox International, C.A. 2023-I" u="1"/>
        <s v="Mercantil Sevicios Financieros, C.A. 2021-I" u="1"/>
        <s v="Alimentos FM, C.A.  2021-XLI" u="1"/>
        <s v="Procafé Lara, C.A. (Pyme) 2023-I" u="1"/>
        <s v="Procafé Lara, C.A. (Pyme) 2024-I" u="1"/>
        <s v="Procesadora Marsoca, C.A. 2022-II" u="1"/>
        <s v="Procesadoraq Marsoca C.A. 2022-II" u="1"/>
        <s v="Compañía Venezola de Ceramica, C.A. 2023" u="1"/>
        <s v="General de Alimentos Nisa, C.A. (GENICA) 2022" u="1"/>
        <s v="Procesadora Marsoca, C.A. 2023-II" u="1"/>
        <s v="General de Alimentos Nisa, C.A. (GENICA) 2022-I" u="1"/>
        <s v="Laboratorios Vincenti, C.A., C.A.  2022-V" u="1"/>
        <s v="Coca Cola Femsa de Venezuela 2021-I" u="1"/>
        <s v="Silos, Mantenimiento y Almacenamiento de Cereales, C.A. SILMACA 2022 III" u="1"/>
        <s v="Toropig, C.A. 2022" u="1"/>
        <s v="Montana Gráfica, C.A. 2023-II" u="1"/>
        <s v="Alimentos FM, C.A.2021-VII" u="1"/>
        <s v="Alimentos FM, C.A.  2021-XX" u="1"/>
        <s v="Laboratorios Vincenti, C.A. 2022-III" u="1"/>
        <s v="Gismicar, S.A. 2021-II" u="1"/>
        <s v="Calox International, C.A. 2021-XX" u="1"/>
        <s v="Calox International, C.A. 2022-XX" u="1"/>
        <s v="Productos Químicos L.M.V., C.A. (Pyme) 2023-II" u="1"/>
        <s v="Alibal, C.A. 2021-I " u="1"/>
        <s v="Silos, Mantenimiento y Almacenamiento de Cereales, C.A. 2022-XI" u="1"/>
        <s v="Lavoratorios Vincenti, C.A. 2022-III" u="1"/>
        <s v="Inversiones Mida, C.A. (PYME) 2022-I" u="1"/>
        <s v="Inversiones Mida, C.A. (PYME) 2023-I" u="1"/>
        <s v="Calox International, C.A. 2022-XVI" u="1"/>
        <s v="Silos, Mantenimiento y Almacenamiento de Cereales, C.A. SILMACA 2022-II" u="1"/>
        <s v="Do Brasil, C.A.  2023-I" u="1"/>
        <s v="Coca Cola Femsa de Venezuela 2021" u="1"/>
        <s v="Corporación Grupo Químico, C.A. 2021-II" u="1"/>
        <s v="Laboratorios Vincenti, C.A. 2022-VI" u="1"/>
        <s v="Compañía Venezolana de Cerámica, C.A. 2022 " u="1"/>
        <s v="Dayco Tecom, C.A. 2021-XI" u="1"/>
        <s v="Mercantil Servicios Financieros, C.A. 2023- III" u="1"/>
        <s v="Corporación Telemic, C.A. 2022-II" u="1"/>
        <s v="Inversiones Mida, C.A.(PYME) 2023-III" u="1"/>
        <s v="Corporación Damasco, C.A. 2023-II" u="1"/>
        <s v="Purolomo, C.A. 2021-I  " u="1"/>
        <s v="Mersan, C.A. 2022-I" u="1"/>
        <s v="Calox International, C.A. 2022-XXV" u="1"/>
        <s v="Tesorería Ymas, C.A. E2021-I" u="1"/>
        <s v="Calox International, C.A. 2022-XV" u="1"/>
        <s v="Alimentos Mida, C.A. E2021-I" u="1"/>
        <s v="Dinoska Isabel Yanez Baez 2023" u="1"/>
        <s v="Coca Cola FEMSA de Venezuela" u="1"/>
        <s v="Dayco Telecom C.A. E2021-VII" u="1"/>
        <s v="Corporación Grupo Químico,C.A 2021-II" u="1"/>
        <s v="Alimentos FM, C.A.  2021-XXIV" u="1"/>
        <s v="Calox International, C.A. 2022-XXX" u="1"/>
        <s v="Falcon Trade Group, C.A. 2022" u="1"/>
        <s v="Tesoreria Ymas, C.A. 2021-I" u="1"/>
        <s v="Tesorería Ymas, C.A. 2021-I" u="1"/>
        <s v="Compañía Venezolana De Ceramica, C.A. 2022" u="1"/>
        <s v="Compañía Venezolana de Cerámica, C.A. 2022" u="1"/>
        <s v="Calox International, C.A. 2022-IX" u="1"/>
        <s v="Charcuteria Venezolana, C.A. (CHARVENCA) 2021-I" u="1"/>
        <s v="Percapital Titularizadora, C.A. 2022-I" u="1"/>
        <s v="Compañía Venezola de Ceramica, C.A. 2022-II" u="1"/>
        <s v="Grupo Nueve Once, C.A. (Pyme) 2024-III" u="1"/>
        <s v="Laboratorios Vincenti, C.A. 2022-VII" u="1"/>
        <s v="Alimentos Mida, C.A." u="1"/>
        <s v="Alimentos FM, C.A. 2021-XI" u="1"/>
        <s v="Inversiones MIDA, C.A. (PYME) 2021-IV " u="1"/>
        <s v="Calox International, 2022-I" u="1"/>
        <s v="Alimentos FM, C.A. 2021-XL" u="1"/>
        <s v="Inversiones Mida, C.A. (PYME) 2022-II " u="1"/>
        <s v="Mercantil Servicios Financieros, C.A." u="1"/>
        <s v="Central El Palmar, C.A. 2021-I" u="1"/>
        <s v="Alimentos FM, C.A.  2021-XXV" u="1"/>
        <s v="Alimentos Fm, C.A. 2021-XV" u="1"/>
        <s v="Alimentos Fm, C.A. 2021-XX" u="1"/>
        <s v="Coca Cola Femsa de Venezuela 2021-II" u="1"/>
        <s v="Gismicar, S.A.  E2021-IX " u="1"/>
        <s v="Warao Company, C.A. 2023" u="1"/>
        <s v="Distribuidora Agricola Do-Gil, C.A. 2023" u="1"/>
        <s v="Calox International, C.A. 2021-IV" u="1"/>
        <s v="Calox International, C.A. 2022-IV" u="1"/>
        <s v="Calox International, 2022-II" u="1"/>
        <s v="Dayco Tecom, C.A. 2021-XIII" u="1"/>
        <s v="Calox International, C.A. 2023-IV" u="1"/>
        <s v="Laboratorios Vincenti, C.A. 2022-VIII" u="1"/>
        <s v="Corporación Grupo Químico, C.A. 2021-III" u="1"/>
        <s v="Inversiones MIDA, C.A. 2021-IV" u="1"/>
        <s v="Grupo PHX, C.A.  E 2021-I" u="1"/>
        <s v="Alimentos FM, C.A.  2021-XVIII" u="1"/>
        <s v="Silos, Mantenimiento y Almacenamiento de Cereales, C.A. 2022-IX" u="1"/>
        <s v="Corporación Grupo Químico, C.A. 2022-II" u="1"/>
        <s v="Alimentos FM, C.A.  2021-XVII" u="1"/>
        <s v="Dayco Telecom, C.A. 2022-I" u="1"/>
        <s v="Inversiones Mida, C.A. 2022-II" u="1"/>
        <s v="Grupo Trust Mediatico 2014, C.A. 2022" u="1"/>
        <s v="Productos Químicos L.M.V., C.A. (PYME) 2022" u="1"/>
        <s v="Coca Cola Femsa de Venezuela 2021-III" u="1"/>
        <s v="Silos, Mantenimiento y Almacenamiento de Cereales, C.A. 2022-IV" u="1"/>
        <s v="Dayco Telecom, C.A. 2021-X" u="1"/>
        <s v="Dayco Telecom, C.A. 2023-I" u="1"/>
        <s v="Agricola la Cumbre, C.A. (Pyme) PG-2022-I" u="1"/>
        <s v="Montana Grafica, C.A. 2023-I" u="1"/>
        <s v="Montana Gráfica, C.A. 2023-I" u="1"/>
        <s v="Abril Medical Salud 2015, C.A. (Pyme) 2022" u="1"/>
        <s v="Productos Químicos L.M.V., C.A. (Pyme) 2023" u="1"/>
        <s v="Procesadora De Alimentos Occidente, C.A. (Pyme) 2022-I" u="1"/>
        <s v="Agropecuaria La Union, C.A. (PYME) 2022-I" u="1"/>
        <s v="Agropecuaria La Unión, C.A. (PYME) 2022-I" u="1"/>
        <s v="Galaxia Médica C.A. 2020-VI" u="1"/>
        <s v="Industrias Iberia, C.A. 2022" u="1"/>
        <s v=" Maqveca, C.A." u="1"/>
        <s v="Alimentos FM, C.A. 2021-XXVIII" u="1"/>
        <s v="Calox International, C.A. 2022-XXIII" u="1"/>
        <s v="Alimentos FM, C.A.  2021-XL" u="1"/>
        <s v="Genia Care, C.A. " u="1"/>
        <s v="Corporación Grupo Químico, C.A. 2021-I" u="1"/>
        <s v="Calox International, C.A. 2022-XXIX" u="1"/>
        <s v="Laboratorios Vincenti, C.A. 2022-IV" u="1"/>
        <s v="Manufacturas de  Papel, C.A. MANPA, S.A.C.A. 2022-I" u="1"/>
        <s v="Manufacturas de Papel, C.A. (MANPA) S.A.C.A. 2022-I" u="1"/>
        <s v="Alimentos FM, C.A.  2021-XIX" u="1"/>
        <s v="Gismicar S.A. 2021-II" u="1"/>
        <s v="Capsuven Pharma Labs, C.A.  2023-I" u="1"/>
        <s v="Pivca Promotora de Inversiones y Valores, C.A. 2023-I" u="1"/>
        <s v="Corporación Kalúa 2012, C.A. (PYME) 2022-I" u="1"/>
        <s v="Dayco Telecom C.A." u="1"/>
        <s v="Alimentos FM, C.A. 2021-XXXVI" u="1"/>
        <s v=" Inversiones Mida, C.A.(PYME) 2023-III" u="1"/>
        <s v="Lavoratorios Vincenti, C.A. 2022-IV" u="1"/>
        <s v="Grupo Nueve Once, C.A. (Pyme) 2024-II" u="1"/>
        <s v="Dayco Telecom C.A. E2021-IX" u="1"/>
        <s v="Productos Quimicos LMV, C.A. 2022" u="1"/>
        <s v="Encajas, C.A (PYME)" u="1"/>
        <s v="Silos, Mantenimiento y Almacenamiento de Cereales, C.A. 2022-III" u="1"/>
        <s v="Silos, Mantenimiento y Almacenamiento de Cereales, C.A. (SILMACA) 2022-VI" u="1"/>
        <s v="Corporación Grupo Químico, C.A. 2022-III" u="1"/>
        <s v="Grupo Apradoc, C.A. 2022-I" u="1"/>
        <s v="Distribuidores Rio del Oro 2013, C.A. 2023" u="1"/>
        <s v="Galaxia Médica C.A. 2020-VIII" u="1"/>
        <s v="Alimentos FM, C.A.  2021-XXIII" u="1"/>
        <s v="Alimentos FM, C.A.  2021-XXII" u="1"/>
        <s v="Gismicar, S.A.  E2021-II" u="1"/>
        <s v="Dayco Telecom, C.A. 2021-XII" u="1"/>
        <s v="Dayco Telecom, C.A. 2023-III" u="1"/>
        <s v="Calox International, C.A. 2022-XVIII" u="1"/>
        <s v="Alimento FM, C.A. 2023-II" u="1"/>
        <s v="Adriana Carolina Ortiz Silva 2022" u="1"/>
        <s v=" Maqveca, C.A. 2022-II" u="1"/>
        <s v="Alimentos FM, C.A. 2021-XXVI" u="1"/>
        <s v="Grupo Apradoc, C.A. 2024-I" u="1"/>
        <s v="Mersan, C.A. E2022-I" u="1"/>
        <s v="Alice Neumáticos De Venezuela, C.A. 2022-I" u="1"/>
        <s v="Inversiones Mida, C.A. 2021-III" u="1"/>
        <s v="Calox International, C.A. 2022-VII" u="1"/>
        <s v="Grupo PHX, C.A. 2022" u="1"/>
        <s v="Calox International, C.A. 2022-XXVII" u="1"/>
        <s v="Venezolana de Proyectos Integrados Vepica, C.A. 2021-V" u="1"/>
        <s v="Grupo Nueve Once, C.A. (Pyme) 2023-I" u="1"/>
        <s v="Alimentos FM, C.A. 2021-XXXIII" u="1"/>
        <s v="Agropecuaria San Carlos, C.A. 2022-I" u="1"/>
        <s v="Grupo Nueve Once, C.A. (Pyme) 2024-I" u="1"/>
        <s v="Estratek Consultores, C.A. 2022-I" u="1"/>
        <s v="Corporación Grupo Químico, C.A. 2022-I" u="1"/>
        <s v="Procesadora Marsoca, C.A. 2022-I" u="1"/>
        <s v="Industrias Iberias, C.A. 2022" u="1"/>
        <s v="Patriacell, C.A., 2022" u="1"/>
        <s v="Procesadora Marsoca, C.A. 2023-I" u="1"/>
        <s v="Calox International, C.A. 2021-VI" u="1"/>
        <s v="Mercantil Sevicios Financieros, C.A. 2021-II" u="1"/>
        <s v="Corporación Damasco, C.A." u="1"/>
        <s v="Calox International, C.A. 2022-VI" u="1"/>
        <s v="Agroinsa C.A. 2021" u="1"/>
        <s v="Corporación Grupo Químico" u="1"/>
        <s v="Silos, Mantenimiento y Almacenamiento de Cereales, C.A. 2022-I" u="1"/>
        <s v="C.A. Ron Santa, S.A.C.A. 2020-IV" u="1"/>
        <s v="Corporación Serca, C.A (PYME)" u="1"/>
        <s v="Capsuven Pharma Labs, C.A. (Pyme) 2023-IV" u="1"/>
        <s v="Inversiones Top Suministro, C.A. (PYME) 2022-I" u="1"/>
        <s v="Inversiones R&amp;M27, C.A." u="1"/>
        <s v="Agroinsa C.A." u="1"/>
        <s v="Calox International, C.A. 2021-XXII" u="1"/>
        <s v="Gismicar, S.A.  E2021-I" u="1"/>
        <s v=" Inversiones Mida, C.A.(PYME) 2023-II" u="1"/>
        <s v="Calox International, C.A. 2022-XXII" u="1"/>
        <s v="Genia care, C.A. 2022-II" u="1"/>
        <s v="Central Mesopotamia, C.A. 2022" u="1"/>
        <s v="Menssajero, C.A. 2023-I" u="1"/>
        <s v="Purolomo,C.A. 2023" u="1"/>
        <s v="Alimentos FM, C.A. 2021-XXXI" u="1"/>
        <s v="Corporación Damasco, C.A. 2022-I" u="1"/>
        <s v="Corporación Grupo Químico, C.A. 2021-V" u="1"/>
        <s v="Mercantil Servicios Financieros, C.A. 2022-III" u="1"/>
        <s v="C.A., Destilería Yaracuy 2021-I" u="1"/>
        <s v="Agropecuaria La Unión, C.A. 2022-I" u="1"/>
        <s v="Corporación Berakah, C.A. 2023-I" u="1"/>
        <s v="Silos, Mantenimiento y Almacenamiento de Cereales, C.A. SILMACA 2022-I" u="1"/>
      </sharedItems>
    </cacheField>
    <cacheField name="Instrumento" numFmtId="0">
      <sharedItems/>
    </cacheField>
    <cacheField name="Moneda" numFmtId="0">
      <sharedItems containsBlank="1" count="5">
        <s v="Indexada"/>
        <s v="Moneda Extranjera"/>
        <m u="1"/>
        <s v="Moneda Extranjera " u="1"/>
        <s v="Bolívares" u="1"/>
      </sharedItems>
    </cacheField>
    <cacheField name="Tasa de Rendimiento" numFmtId="164">
      <sharedItems containsSemiMixedTypes="0" containsString="0" containsNumber="1" minValue="0.12" maxValue="0.14000000000000001"/>
    </cacheField>
    <cacheField name="Precio" numFmtId="164">
      <sharedItems containsSemiMixedTypes="0" containsString="0" containsNumber="1" minValue="0.94399999999999995" maxValue="1"/>
    </cacheField>
    <cacheField name="Tasa de Interés" numFmtId="164">
      <sharedItems containsMixedTypes="1" containsNumber="1" minValue="0.12" maxValue="0.14000000000000001"/>
    </cacheField>
    <cacheField name="Periodicidad de Pago" numFmtId="0">
      <sharedItems/>
    </cacheField>
    <cacheField name="Plazo de Serie o Emisión" numFmtId="0">
      <sharedItems/>
    </cacheField>
    <cacheField name="Monto" numFmtId="4">
      <sharedItems containsSemiMixedTypes="0" containsString="0" containsNumber="1" containsInteger="1" minValue="100000" maxValue="10000000"/>
    </cacheField>
    <cacheField name="Casa de Bolsa" numFmtId="0">
      <sharedItems/>
    </cacheField>
    <cacheField name="1era Calificación de Riesgo" numFmtId="0">
      <sharedItems/>
    </cacheField>
    <cacheField name="2da Calificación de Riesgo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s v="Papeles Comerciales"/>
    <x v="0"/>
    <n v="0.14000000000000001"/>
    <n v="1"/>
    <n v="0.14000000000000001"/>
    <s v="Bimestre Vencido"/>
    <s v="115 DÍAS"/>
    <n v="600000"/>
    <s v="BNCI "/>
    <s v="A2"/>
    <s v="A3"/>
  </r>
  <r>
    <x v="1"/>
    <s v="Papeles Comerciales"/>
    <x v="1"/>
    <n v="0.13"/>
    <n v="1"/>
    <n v="0.13"/>
    <s v="Mes Vencido"/>
    <s v="169 DÍAS"/>
    <n v="1000000"/>
    <s v="BNCI "/>
    <s v="A1"/>
    <s v="A1"/>
  </r>
  <r>
    <x v="2"/>
    <s v="Papeles Comerciales"/>
    <x v="1"/>
    <n v="0.13"/>
    <n v="1"/>
    <n v="0.13"/>
    <s v="Mes Vencido"/>
    <s v="179 DÍAS"/>
    <n v="700000"/>
    <s v="BNCI "/>
    <s v="A1"/>
    <s v="A1"/>
  </r>
  <r>
    <x v="3"/>
    <s v="Papeles Comerciales"/>
    <x v="0"/>
    <n v="0.12"/>
    <n v="1"/>
    <n v="0.12"/>
    <s v="Trimestre Vencido"/>
    <s v="180 DÍAS"/>
    <n v="1000000"/>
    <s v="Fivenca"/>
    <s v="A1"/>
    <s v="A1"/>
  </r>
  <r>
    <x v="4"/>
    <s v="Papeles Comerciales"/>
    <x v="0"/>
    <n v="0.13"/>
    <n v="1"/>
    <n v="0.13"/>
    <s v="Bimestre Vencido"/>
    <s v="180 DÍAS"/>
    <n v="500000"/>
    <s v="BNCI "/>
    <s v="A2"/>
    <s v="A2"/>
  </r>
  <r>
    <x v="5"/>
    <s v="Papeles Comerciales"/>
    <x v="0"/>
    <n v="0.12"/>
    <n v="1"/>
    <n v="0.12"/>
    <s v="Mes Vencido"/>
    <s v="180 DÍAS"/>
    <n v="1000000"/>
    <s v="Caja Caracas"/>
    <s v="A2"/>
    <s v="A1"/>
  </r>
  <r>
    <x v="6"/>
    <s v="Papeles Comerciales"/>
    <x v="1"/>
    <n v="0.13"/>
    <n v="1"/>
    <n v="0.13"/>
    <s v="Mes Vencido"/>
    <s v="180 DÍAS"/>
    <n v="400000"/>
    <s v="BNCI "/>
    <s v="A3"/>
    <s v="A3"/>
  </r>
  <r>
    <x v="7"/>
    <s v="Papeles Comerciales"/>
    <x v="0"/>
    <n v="0.13"/>
    <n v="1"/>
    <n v="0.13"/>
    <s v="Bimestre Vencido"/>
    <s v="179 DÍAS"/>
    <n v="100000"/>
    <s v="BNCI "/>
    <s v="Alfa 1"/>
    <s v="Alfa 2"/>
  </r>
  <r>
    <x v="8"/>
    <s v="Papeles Comerciales"/>
    <x v="0"/>
    <n v="0.12"/>
    <n v="1"/>
    <n v="0.12"/>
    <s v="Bimestre Vencido"/>
    <s v="180 DÍAS"/>
    <n v="250000"/>
    <s v="Mercosur"/>
    <s v="A2"/>
    <s v="A2"/>
  </r>
  <r>
    <x v="9"/>
    <s v="Títulos de Participación"/>
    <x v="0"/>
    <n v="0.13"/>
    <n v="1"/>
    <n v="0.13"/>
    <s v="Trimestre Vencido"/>
    <s v="150 DÍAS"/>
    <n v="150000"/>
    <s v="Fivenca"/>
    <s v="A2"/>
    <s v="A2"/>
  </r>
  <r>
    <x v="10"/>
    <s v="Papeles Comerciales"/>
    <x v="0"/>
    <n v="0.13"/>
    <n v="1"/>
    <n v="0.13"/>
    <s v="Bimestre Vencido"/>
    <s v="179 DÍAS"/>
    <n v="500000"/>
    <s v="BNCI "/>
    <s v="A2"/>
    <s v="A2"/>
  </r>
  <r>
    <x v="11"/>
    <s v="Papeles Comerciales"/>
    <x v="1"/>
    <n v="0.13"/>
    <n v="1"/>
    <n v="0.13"/>
    <s v="Mes Vencido"/>
    <s v="179 DÍAS"/>
    <n v="500000"/>
    <s v="BNCI "/>
    <s v="A1"/>
    <s v="A1"/>
  </r>
  <r>
    <x v="12"/>
    <s v="Obligaciones "/>
    <x v="1"/>
    <n v="0.12"/>
    <n v="1"/>
    <n v="0.12"/>
    <s v="Mes Vencido"/>
    <s v="1080 DÍAS"/>
    <n v="10000000"/>
    <s v="BNCI "/>
    <s v="A2"/>
    <s v="A2"/>
  </r>
  <r>
    <x v="13"/>
    <s v="Papeles Comerciales"/>
    <x v="0"/>
    <n v="0.13500000000000001"/>
    <n v="1"/>
    <n v="0.13500000000000001"/>
    <s v="Trimestre Vencido"/>
    <s v="90 DÍAS"/>
    <n v="200000"/>
    <s v="Grupo Italcapital"/>
    <s v="Alfa 2"/>
    <s v="Alfa 2"/>
  </r>
  <r>
    <x v="14"/>
    <s v="Papeles Comerciales"/>
    <x v="1"/>
    <n v="0.12"/>
    <n v="0.94399999999999995"/>
    <s v="Cero Cupón"/>
    <s v="N/A"/>
    <s v="178 DÍAS"/>
    <n v="300000"/>
    <s v="Ratio"/>
    <s v="A2"/>
    <s v="A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14:B30" firstHeaderRow="1" firstDataRow="1" firstDataCol="1"/>
  <pivotFields count="12">
    <pivotField axis="axisRow" showAll="0">
      <items count="434">
        <item m="1" x="35"/>
        <item m="1" x="419"/>
        <item m="1" x="364"/>
        <item m="1" x="347"/>
        <item m="1" x="384"/>
        <item m="1" x="74"/>
        <item m="1" x="222"/>
        <item m="1" x="340"/>
        <item m="1" x="383"/>
        <item m="1" x="337"/>
        <item m="1" x="416"/>
        <item m="1" x="408"/>
        <item m="1" x="151"/>
        <item m="1" x="142"/>
        <item m="1" x="88"/>
        <item m="1" x="87"/>
        <item m="1" x="86"/>
        <item m="1" x="135"/>
        <item m="1" x="343"/>
        <item m="1" x="344"/>
        <item m="1" x="430"/>
        <item m="1" x="205"/>
        <item m="1" x="396"/>
        <item m="1" x="261"/>
        <item m="1" x="63"/>
        <item m="1" x="64"/>
        <item m="1" x="388"/>
        <item m="1" x="199"/>
        <item m="1" x="382"/>
        <item m="1" x="357"/>
        <item m="1" x="187"/>
        <item m="1" x="80"/>
        <item m="1" x="328"/>
        <item m="1" x="325"/>
        <item m="1" x="255"/>
        <item m="1" x="133"/>
        <item m="1" x="377"/>
        <item m="1" x="376"/>
        <item m="1" x="288"/>
        <item m="1" x="309"/>
        <item m="1" x="143"/>
        <item m="1" x="232"/>
        <item m="1" x="302"/>
        <item m="1" x="126"/>
        <item m="1" x="18"/>
        <item m="1" x="52"/>
        <item m="1" x="108"/>
        <item m="1" x="305"/>
        <item m="1" x="129"/>
        <item m="1" x="20"/>
        <item m="1" x="310"/>
        <item m="1" x="136"/>
        <item m="1" x="24"/>
        <item m="1" x="202"/>
        <item m="1" x="311"/>
        <item m="1" x="138"/>
        <item m="1" x="26"/>
        <item m="1" x="206"/>
        <item m="1" x="195"/>
        <item m="1" x="226"/>
        <item m="1" x="69"/>
        <item m="1" x="385"/>
        <item m="1" x="132"/>
        <item m="1" x="348"/>
        <item m="1" x="116"/>
        <item m="1" x="425"/>
        <item m="1" x="184"/>
        <item m="1" x="395"/>
        <item m="1" x="99"/>
        <item m="1" x="85"/>
        <item m="1" x="180"/>
        <item m="1" x="363"/>
        <item m="1" x="137"/>
        <item m="1" x="235"/>
        <item m="1" x="95"/>
        <item m="1" x="162"/>
        <item m="1" x="46"/>
        <item m="1" x="89"/>
        <item m="1" x="148"/>
        <item m="1" x="211"/>
        <item m="1" x="254"/>
        <item m="1" x="79"/>
        <item m="1" x="301"/>
        <item m="1" x="283"/>
        <item m="1" x="227"/>
        <item m="1" x="36"/>
        <item m="1" x="37"/>
        <item m="1" x="41"/>
        <item m="1" x="16"/>
        <item m="1" x="56"/>
        <item m="1" x="121"/>
        <item m="1" x="429"/>
        <item m="1" x="106"/>
        <item m="1" x="304"/>
        <item m="1" x="318"/>
        <item m="1" x="39"/>
        <item m="1" x="316"/>
        <item m="1" x="141"/>
        <item m="1" x="404"/>
        <item m="1" x="67"/>
        <item m="1" x="258"/>
        <item m="1" x="234"/>
        <item m="1" x="417"/>
        <item m="1" x="236"/>
        <item m="1" x="71"/>
        <item m="1" x="40"/>
        <item m="1" x="317"/>
        <item m="1" x="295"/>
        <item m="1" x="145"/>
        <item m="1" x="407"/>
        <item m="1" x="390"/>
        <item m="1" x="165"/>
        <item m="1" x="196"/>
        <item m="1" x="30"/>
        <item m="1" x="17"/>
        <item m="1" x="212"/>
        <item m="1" x="58"/>
        <item m="1" x="68"/>
        <item m="1" x="282"/>
        <item m="1" x="266"/>
        <item m="1" x="28"/>
        <item m="1" x="381"/>
        <item m="1" x="259"/>
        <item m="1" x="237"/>
        <item m="1" x="420"/>
        <item m="1" x="349"/>
        <item m="1" x="131"/>
        <item m="1" x="353"/>
        <item m="1" x="280"/>
        <item m="1" x="43"/>
        <item m="1" x="392"/>
        <item m="1" x="200"/>
        <item m="1" x="289"/>
        <item m="1" x="55"/>
        <item m="1" x="308"/>
        <item m="1" x="422"/>
        <item m="1" x="296"/>
        <item m="1" x="188"/>
        <item m="1" x="189"/>
        <item m="1" x="285"/>
        <item m="1" x="269"/>
        <item m="1" x="250"/>
        <item m="1" x="312"/>
        <item m="1" x="333"/>
        <item m="1" x="134"/>
        <item m="1" x="209"/>
        <item m="1" x="293"/>
        <item m="1" x="294"/>
        <item m="1" x="272"/>
        <item m="1" x="21"/>
        <item m="1" x="22"/>
        <item m="1" x="112"/>
        <item m="1" x="426"/>
        <item m="1" x="409"/>
        <item m="1" x="201"/>
        <item m="1" x="352"/>
        <item m="1" x="270"/>
        <item m="1" x="322"/>
        <item m="1" x="96"/>
        <item m="1" x="427"/>
        <item m="1" x="399"/>
        <item m="1" x="327"/>
        <item m="1" x="372"/>
        <item m="1" x="147"/>
        <item m="1" x="65"/>
        <item m="1" x="128"/>
        <item m="1" x="203"/>
        <item m="1" x="287"/>
        <item m="1" x="27"/>
        <item m="1" x="53"/>
        <item m="1" x="361"/>
        <item m="1" x="412"/>
        <item m="1" x="61"/>
        <item m="1" x="149"/>
        <item m="1" x="275"/>
        <item m="1" x="83"/>
        <item m="1" x="97"/>
        <item m="1" x="273"/>
        <item m="1" x="44"/>
        <item m="1" x="319"/>
        <item m="1" x="59"/>
        <item m="1" x="362"/>
        <item m="1" x="197"/>
        <item m="1" x="367"/>
        <item m="1" x="286"/>
        <item m="1" x="181"/>
        <item m="1" x="120"/>
        <item m="1" x="335"/>
        <item m="1" x="155"/>
        <item m="1" x="379"/>
        <item m="1" x="183"/>
        <item m="1" x="114"/>
        <item m="1" x="81"/>
        <item m="1" x="329"/>
        <item m="1" x="336"/>
        <item m="1" x="284"/>
        <item m="1" x="315"/>
        <item m="1" x="374"/>
        <item m="1" x="32"/>
        <item m="1" x="369"/>
        <item m="1" x="122"/>
        <item m="1" x="398"/>
        <item m="1" x="214"/>
        <item m="1" x="290"/>
        <item m="1" x="82"/>
        <item m="1" x="345"/>
        <item m="1" x="130"/>
        <item m="1" x="375"/>
        <item m="1" x="176"/>
        <item m="1" x="246"/>
        <item m="1" x="248"/>
        <item m="1" x="118"/>
        <item m="1" x="75"/>
        <item m="1" x="223"/>
        <item m="1" x="351"/>
        <item m="1" x="73"/>
        <item m="1" x="173"/>
        <item m="1" x="421"/>
        <item m="1" x="50"/>
        <item m="1" x="358"/>
        <item m="1" x="51"/>
        <item m="1" x="418"/>
        <item m="1" x="378"/>
        <item m="1" x="313"/>
        <item m="1" x="213"/>
        <item m="1" x="233"/>
        <item m="1" x="257"/>
        <item m="1" x="172"/>
        <item m="1" x="221"/>
        <item m="1" x="228"/>
        <item m="1" x="152"/>
        <item m="1" x="373"/>
        <item m="1" x="194"/>
        <item m="1" x="171"/>
        <item m="1" x="394"/>
        <item m="1" x="104"/>
        <item m="1" x="324"/>
        <item m="1" x="94"/>
        <item m="1" x="391"/>
        <item m="1" x="331"/>
        <item m="1" x="346"/>
        <item m="1" x="54"/>
        <item m="1" x="167"/>
        <item m="1" x="192"/>
        <item m="1" x="217"/>
        <item m="1" x="303"/>
        <item m="1" x="264"/>
        <item m="1" x="219"/>
        <item m="1" x="306"/>
        <item m="1" x="265"/>
        <item m="1" x="225"/>
        <item m="1" x="150"/>
        <item m="1" x="230"/>
        <item m="1" x="389"/>
        <item m="1" x="323"/>
        <item m="1" x="185"/>
        <item m="1" x="330"/>
        <item m="1" x="276"/>
        <item m="1" x="415"/>
        <item m="1" x="191"/>
        <item m="1" x="414"/>
        <item m="1" x="38"/>
        <item m="1" x="92"/>
        <item m="1" x="158"/>
        <item m="1" x="103"/>
        <item m="1" x="49"/>
        <item m="1" x="224"/>
        <item m="1" x="256"/>
        <item m="1" x="354"/>
        <item m="1" x="98"/>
        <item m="1" x="271"/>
        <item m="1" x="107"/>
        <item m="1" x="29"/>
        <item m="1" x="166"/>
        <item m="1" x="355"/>
        <item m="1" x="356"/>
        <item m="1" x="78"/>
        <item m="1" x="154"/>
        <item m="1" x="216"/>
        <item m="1" x="204"/>
        <item m="1" x="207"/>
        <item m="1" x="307"/>
        <item m="1" x="100"/>
        <item m="1" x="168"/>
        <item m="1" x="111"/>
        <item m="1" x="179"/>
        <item m="1" x="428"/>
        <item m="1" x="124"/>
        <item m="1" x="186"/>
        <item m="1" x="239"/>
        <item m="1" x="405"/>
        <item m="1" x="72"/>
        <item m="1" x="279"/>
        <item m="1" x="387"/>
        <item m="1" x="338"/>
        <item m="1" x="339"/>
        <item m="1" x="253"/>
        <item m="1" x="123"/>
        <item m="1" x="402"/>
        <item m="1" x="297"/>
        <item m="1" x="241"/>
        <item m="1" x="342"/>
        <item m="1" x="174"/>
        <item m="1" x="400"/>
        <item m="1" x="243"/>
        <item m="1" x="218"/>
        <item m="1" x="403"/>
        <item m="1" x="247"/>
        <item m="1" x="244"/>
        <item m="1" x="175"/>
        <item m="1" x="332"/>
        <item m="1" x="163"/>
        <item m="1" x="164"/>
        <item m="1" x="368"/>
        <item m="1" x="278"/>
        <item m="1" x="113"/>
        <item m="1" x="161"/>
        <item m="1" x="48"/>
        <item m="1" x="66"/>
        <item m="1" x="190"/>
        <item m="1" x="371"/>
        <item m="1" x="102"/>
        <item m="1" x="119"/>
        <item m="1" x="410"/>
        <item m="1" x="156"/>
        <item m="1" x="370"/>
        <item m="1" x="334"/>
        <item m="1" x="326"/>
        <item m="1" x="77"/>
        <item m="1" x="84"/>
        <item m="1" x="262"/>
        <item m="1" x="33"/>
        <item m="1" x="251"/>
        <item m="1" x="231"/>
        <item m="1" x="432"/>
        <item m="1" x="267"/>
        <item m="1" x="146"/>
        <item m="1" x="193"/>
        <item m="1" x="177"/>
        <item m="1" x="178"/>
        <item m="1" x="291"/>
        <item m="1" x="292"/>
        <item m="1" x="70"/>
        <item m="1" x="281"/>
        <item m="1" x="110"/>
        <item m="1" x="252"/>
        <item m="1" x="125"/>
        <item m="1" x="34"/>
        <item m="1" x="393"/>
        <item m="1" x="314"/>
        <item m="1" x="215"/>
        <item m="1" x="127"/>
        <item m="1" x="15"/>
        <item m="1" x="47"/>
        <item m="1" x="208"/>
        <item m="1" x="23"/>
        <item m="1" x="90"/>
        <item m="1" x="157"/>
        <item m="1" x="153"/>
        <item m="1" x="401"/>
        <item m="1" x="431"/>
        <item m="1" x="423"/>
        <item m="1" x="139"/>
        <item m="1" x="144"/>
        <item x="0"/>
        <item m="1" x="238"/>
        <item m="1" x="76"/>
        <item x="2"/>
        <item m="1" x="210"/>
        <item m="1" x="360"/>
        <item m="1" x="101"/>
        <item m="1" x="140"/>
        <item m="1" x="263"/>
        <item m="1" x="365"/>
        <item m="1" x="45"/>
        <item m="1" x="320"/>
        <item m="1" x="380"/>
        <item x="9"/>
        <item m="1" x="105"/>
        <item m="1" x="170"/>
        <item m="1" x="350"/>
        <item m="1" x="240"/>
        <item m="1" x="42"/>
        <item m="1" x="220"/>
        <item m="1" x="406"/>
        <item x="1"/>
        <item x="7"/>
        <item m="1" x="268"/>
        <item m="1" x="160"/>
        <item m="1" x="359"/>
        <item m="1" x="109"/>
        <item m="1" x="19"/>
        <item m="1" x="274"/>
        <item m="1" x="249"/>
        <item m="1" x="169"/>
        <item x="10"/>
        <item m="1" x="298"/>
        <item x="11"/>
        <item m="1" x="411"/>
        <item m="1" x="245"/>
        <item m="1" x="198"/>
        <item m="1" x="115"/>
        <item m="1" x="91"/>
        <item m="1" x="62"/>
        <item m="1" x="277"/>
        <item m="1" x="117"/>
        <item m="1" x="93"/>
        <item m="1" x="229"/>
        <item m="1" x="31"/>
        <item m="1" x="159"/>
        <item m="1" x="413"/>
        <item m="1" x="60"/>
        <item m="1" x="397"/>
        <item m="1" x="424"/>
        <item m="1" x="366"/>
        <item x="4"/>
        <item m="1" x="299"/>
        <item m="1" x="242"/>
        <item x="3"/>
        <item m="1" x="57"/>
        <item m="1" x="386"/>
        <item m="1" x="341"/>
        <item m="1" x="25"/>
        <item m="1" x="182"/>
        <item m="1" x="300"/>
        <item m="1" x="321"/>
        <item x="5"/>
        <item x="6"/>
        <item m="1" x="260"/>
        <item x="8"/>
        <item x="12"/>
        <item x="13"/>
        <item x="14"/>
        <item t="default"/>
      </items>
    </pivotField>
    <pivotField showAll="0"/>
    <pivotField showAll="0">
      <items count="6">
        <item m="1" x="4"/>
        <item x="0"/>
        <item x="1"/>
        <item m="1" x="3"/>
        <item m="1" x="2"/>
        <item t="default"/>
      </items>
    </pivotField>
    <pivotField numFmtId="164" showAll="0"/>
    <pivotField numFmtId="164" showAll="0"/>
    <pivotField numFmtId="164" showAll="0"/>
    <pivotField showAll="0"/>
    <pivotField showAll="0"/>
    <pivotField numFmtId="4" showAll="0"/>
    <pivotField showAll="0"/>
    <pivotField showAll="0"/>
    <pivotField showAll="0"/>
  </pivotFields>
  <rowFields count="1">
    <field x="0"/>
  </rowFields>
  <rowItems count="16">
    <i>
      <x v="364"/>
    </i>
    <i>
      <x v="367"/>
    </i>
    <i>
      <x v="377"/>
    </i>
    <i>
      <x v="385"/>
    </i>
    <i>
      <x v="386"/>
    </i>
    <i>
      <x v="395"/>
    </i>
    <i>
      <x v="397"/>
    </i>
    <i>
      <x v="415"/>
    </i>
    <i>
      <x v="418"/>
    </i>
    <i>
      <x v="426"/>
    </i>
    <i>
      <x v="427"/>
    </i>
    <i>
      <x v="429"/>
    </i>
    <i>
      <x v="430"/>
    </i>
    <i>
      <x v="431"/>
    </i>
    <i>
      <x v="432"/>
    </i>
    <i t="grand">
      <x/>
    </i>
  </rowItems>
  <colItems count="1">
    <i/>
  </colItems>
  <formats count="65">
    <format dxfId="0">
      <pivotArea type="all" dataOnly="0" outline="0" fieldPosition="0"/>
    </format>
    <format dxfId="1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4">
      <pivotArea type="all" dataOnly="0" outline="0" fieldPosition="0"/>
    </format>
    <format dxfId="5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8">
      <pivotArea type="all" dataOnly="0" outline="0" fieldPosition="0"/>
    </format>
    <format dxfId="9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2">
      <pivotArea type="all" dataOnly="0" outline="0" fieldPosition="0"/>
    </format>
    <format dxfId="13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6">
      <pivotArea dataOnly="0" labelOnly="1" grandRow="1" outline="0" fieldPosition="0"/>
    </format>
    <format dxfId="17">
      <pivotArea dataOnly="0" labelOnly="1" grandRow="1" outline="0" fieldPosition="0"/>
    </format>
    <format dxfId="18">
      <pivotArea dataOnly="0" labelOnly="1" grandRow="1" outline="0" fieldPosition="0"/>
    </format>
    <format dxfId="19">
      <pivotArea dataOnly="0" labelOnly="1" grandRow="1" outline="0" fieldPosition="0"/>
    </format>
    <format dxfId="20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1">
            <x v="30"/>
          </reference>
        </references>
      </pivotArea>
    </format>
    <format dxfId="22">
      <pivotArea dataOnly="0" labelOnly="1" fieldPosition="0">
        <references count="1">
          <reference field="0" count="0"/>
        </references>
      </pivotArea>
    </format>
    <format dxfId="23">
      <pivotArea dataOnly="0" labelOnly="1" fieldPosition="0">
        <references count="1">
          <reference field="0" count="0"/>
        </references>
      </pivotArea>
    </format>
    <format dxfId="24">
      <pivotArea dataOnly="0" labelOnly="1" fieldPosition="0">
        <references count="1">
          <reference field="0" count="5">
            <x v="300"/>
            <x v="305"/>
            <x v="312"/>
            <x v="337"/>
            <x v="353"/>
          </reference>
        </references>
      </pivotArea>
    </format>
    <format dxfId="25">
      <pivotArea dataOnly="0" labelOnly="1" grandRow="1" outline="0" fieldPosition="0"/>
    </format>
    <format dxfId="26">
      <pivotArea dataOnly="0" labelOnly="1" grandRow="1" outline="0" fieldPosition="0"/>
    </format>
    <format dxfId="27">
      <pivotArea dataOnly="0" labelOnly="1" grandRow="1" outline="0" fieldPosition="0"/>
    </format>
    <format dxfId="28">
      <pivotArea dataOnly="0" labelOnly="1" grandRow="1" outline="0" fieldPosition="0"/>
    </format>
    <format dxfId="29">
      <pivotArea dataOnly="0" labelOnly="1" grandRow="1" outline="0" fieldPosition="0"/>
    </format>
    <format dxfId="30">
      <pivotArea dataOnly="0" labelOnly="1" grandRow="1" outline="0" fieldPosition="0"/>
    </format>
    <format dxfId="31">
      <pivotArea dataOnly="0" labelOnly="1" grandRow="1" outline="0" fieldPosition="0"/>
    </format>
    <format dxfId="32">
      <pivotArea dataOnly="0" labelOnly="1" fieldPosition="0">
        <references count="1">
          <reference field="0" count="1">
            <x v="404"/>
          </reference>
        </references>
      </pivotArea>
    </format>
    <format dxfId="33">
      <pivotArea dataOnly="0" labelOnly="1" grandRow="1" outline="0" fieldPosition="0"/>
    </format>
    <format dxfId="34">
      <pivotArea dataOnly="0" labelOnly="1" fieldPosition="0">
        <references count="1">
          <reference field="0" count="1">
            <x v="404"/>
          </reference>
        </references>
      </pivotArea>
    </format>
    <format dxfId="35">
      <pivotArea dataOnly="0" labelOnly="1" grandRow="1" outline="0" fieldPosition="0"/>
    </format>
    <format dxfId="36">
      <pivotArea dataOnly="0" labelOnly="1" fieldPosition="0">
        <references count="1">
          <reference field="0" count="1">
            <x v="405"/>
          </reference>
        </references>
      </pivotArea>
    </format>
    <format dxfId="37">
      <pivotArea dataOnly="0" labelOnly="1" fieldPosition="0">
        <references count="1">
          <reference field="0" count="1">
            <x v="405"/>
          </reference>
        </references>
      </pivotArea>
    </format>
    <format dxfId="38">
      <pivotArea dataOnly="0" labelOnly="1" fieldPosition="0">
        <references count="1">
          <reference field="0" count="1">
            <x v="404"/>
          </reference>
        </references>
      </pivotArea>
    </format>
    <format dxfId="39">
      <pivotArea dataOnly="0" labelOnly="1" fieldPosition="0">
        <references count="1">
          <reference field="0" count="2">
            <x v="403"/>
            <x v="404"/>
          </reference>
        </references>
      </pivotArea>
    </format>
    <format dxfId="40">
      <pivotArea dataOnly="0" labelOnly="1" fieldPosition="0">
        <references count="1">
          <reference field="0" count="1">
            <x v="404"/>
          </reference>
        </references>
      </pivotArea>
    </format>
    <format dxfId="41">
      <pivotArea dataOnly="0" labelOnly="1" fieldPosition="0">
        <references count="1">
          <reference field="0" count="1">
            <x v="404"/>
          </reference>
        </references>
      </pivotArea>
    </format>
    <format dxfId="42">
      <pivotArea dataOnly="0" labelOnly="1" grandRow="1" outline="0" fieldPosition="0"/>
    </format>
    <format dxfId="43">
      <pivotArea dataOnly="0" labelOnly="1" fieldPosition="0">
        <references count="1">
          <reference field="0" count="4">
            <x v="404"/>
            <x v="405"/>
            <x v="406"/>
            <x v="407"/>
          </reference>
        </references>
      </pivotArea>
    </format>
    <format dxfId="44">
      <pivotArea dataOnly="0" labelOnly="1" fieldPosition="0">
        <references count="1">
          <reference field="0" count="1">
            <x v="407"/>
          </reference>
        </references>
      </pivotArea>
    </format>
    <format dxfId="45">
      <pivotArea dataOnly="0" labelOnly="1" fieldPosition="0">
        <references count="1">
          <reference field="0" count="1">
            <x v="407"/>
          </reference>
        </references>
      </pivotArea>
    </format>
    <format dxfId="46">
      <pivotArea dataOnly="0" labelOnly="1" fieldPosition="0">
        <references count="1">
          <reference field="0" count="0"/>
        </references>
      </pivotArea>
    </format>
    <format dxfId="47">
      <pivotArea dataOnly="0" labelOnly="1" grandRow="1" outline="0" fieldPosition="0"/>
    </format>
    <format dxfId="48">
      <pivotArea dataOnly="0" grandRow="1" fieldPosition="0"/>
    </format>
    <format dxfId="49">
      <pivotArea dataOnly="0" labelOnly="1" fieldPosition="0">
        <references count="1">
          <reference field="0" count="1">
            <x v="406"/>
          </reference>
        </references>
      </pivotArea>
    </format>
    <format dxfId="50">
      <pivotArea dataOnly="0" labelOnly="1" fieldPosition="0">
        <references count="1">
          <reference field="0" count="1">
            <x v="406"/>
          </reference>
        </references>
      </pivotArea>
    </format>
    <format dxfId="51">
      <pivotArea dataOnly="0" labelOnly="1" fieldPosition="0">
        <references count="1">
          <reference field="0" count="3">
            <x v="404"/>
            <x v="405"/>
            <x v="406"/>
          </reference>
        </references>
      </pivotArea>
    </format>
    <format dxfId="52">
      <pivotArea dataOnly="0" labelOnly="1" grandRow="1" outline="0" fieldPosition="0"/>
    </format>
    <format dxfId="53">
      <pivotArea dataOnly="0" labelOnly="1" fieldPosition="0">
        <references count="1">
          <reference field="0" count="0"/>
        </references>
      </pivotArea>
    </format>
    <format dxfId="54">
      <pivotArea dataOnly="0" labelOnly="1" fieldPosition="0">
        <references count="1">
          <reference field="0" count="0"/>
        </references>
      </pivotArea>
    </format>
    <format dxfId="55">
      <pivotArea dataOnly="0" labelOnly="1" fieldPosition="0">
        <references count="1">
          <reference field="0" count="1">
            <x v="405"/>
          </reference>
        </references>
      </pivotArea>
    </format>
    <format dxfId="56">
      <pivotArea dataOnly="0" labelOnly="1" fieldPosition="0">
        <references count="1">
          <reference field="0" count="4">
            <x v="395"/>
            <x v="400"/>
            <x v="408"/>
            <x v="411"/>
          </reference>
        </references>
      </pivotArea>
    </format>
    <format dxfId="57">
      <pivotArea dataOnly="0" labelOnly="1" fieldPosition="0">
        <references count="1">
          <reference field="0" count="1">
            <x v="411"/>
          </reference>
        </references>
      </pivotArea>
    </format>
    <format dxfId="58">
      <pivotArea dataOnly="0" labelOnly="1" fieldPosition="0">
        <references count="1">
          <reference field="0" count="2">
            <x v="412"/>
            <x v="413"/>
          </reference>
        </references>
      </pivotArea>
    </format>
    <format dxfId="59">
      <pivotArea dataOnly="0" labelOnly="1" grandRow="1" outline="0" fieldPosition="0"/>
    </format>
    <format dxfId="60">
      <pivotArea dataOnly="0" labelOnly="1" fieldPosition="0">
        <references count="1">
          <reference field="0" count="2">
            <x v="412"/>
            <x v="413"/>
          </reference>
        </references>
      </pivotArea>
    </format>
    <format dxfId="61">
      <pivotArea dataOnly="0" labelOnly="1" grandRow="1" outline="0" fieldPosition="0"/>
    </format>
    <format dxfId="62">
      <pivotArea dataOnly="0" labelOnly="1" fieldPosition="0">
        <references count="1">
          <reference field="0" count="1">
            <x v="413"/>
          </reference>
        </references>
      </pivotArea>
    </format>
    <format dxfId="63">
      <pivotArea dataOnly="0" labelOnly="1" fieldPosition="0">
        <references count="1">
          <reference field="0" count="1">
            <x v="400"/>
          </reference>
        </references>
      </pivotArea>
    </format>
    <format dxfId="64">
      <pivotArea dataOnly="0" labelOnly="1" fieldPosition="0">
        <references count="1">
          <reference field="0" count="1">
            <x v="39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oneda" sourceName="Moneda">
  <pivotTables>
    <pivotTable tabId="4" name="TablaDinámica1"/>
  </pivotTables>
  <data>
    <tabular pivotCacheId="1">
      <items count="5">
        <i x="0" s="1"/>
        <i x="1" s="1"/>
        <i x="4" s="1" nd="1"/>
        <i x="3" s="1" nd="1"/>
        <i x="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oneda" cache="SegmentaciónDeDatos_Moneda" caption="Moneda" rowHeight="241300"/>
</slicers>
</file>

<file path=xl/tables/table1.xml><?xml version="1.0" encoding="utf-8"?>
<table xmlns="http://schemas.openxmlformats.org/spreadsheetml/2006/main" id="1" name="Tabla1" displayName="Tabla1" ref="A2:L17" headerRowDxfId="172" dataDxfId="171">
  <autoFilter ref="A2:L17"/>
  <tableColumns count="12">
    <tableColumn id="1" name="Empresa " dataDxfId="169" totalsRowDxfId="170"/>
    <tableColumn id="2" name="Instrumento" dataDxfId="167" totalsRowDxfId="168"/>
    <tableColumn id="3" name="Moneda" dataDxfId="165" totalsRowDxfId="166"/>
    <tableColumn id="4" name="Tasa de Rendimiento" dataDxfId="163" totalsRowDxfId="164"/>
    <tableColumn id="5" name="Precio" dataDxfId="161" totalsRowDxfId="162"/>
    <tableColumn id="6" name="Tasa de Interés" dataDxfId="159" totalsRowDxfId="160"/>
    <tableColumn id="7" name="Periodicidad de Pago" dataDxfId="157" totalsRowDxfId="158"/>
    <tableColumn id="8" name="Plazo de Serie o Emisión" dataDxfId="155" totalsRowDxfId="156"/>
    <tableColumn id="9" name="Monto" totalsRowFunction="sum" dataDxfId="153" totalsRowDxfId="154"/>
    <tableColumn id="11" name="Casa de Bolsa" dataDxfId="151" totalsRowDxfId="152"/>
    <tableColumn id="12" name="1era Calificación de Riesgo" dataDxfId="149" totalsRowDxfId="150"/>
    <tableColumn id="13" name="2da Calificación de Riesgo" dataDxfId="147" totalsRowDxfId="14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C14:M29" totalsRowShown="0" headerRowDxfId="190" dataDxfId="188" headerRowBorderDxfId="189" tableBorderDxfId="187" dataCellStyle="Porcentaje">
  <autoFilter ref="C14:M29"/>
  <tableColumns count="11">
    <tableColumn id="1" name="Instrumento" dataDxfId="186">
      <calculatedColumnFormula>IFERROR(VLOOKUP(B15,Tabla1[],2,0),"")</calculatedColumnFormula>
    </tableColumn>
    <tableColumn id="2" name="Tipo de Emisión" dataDxfId="185">
      <calculatedColumnFormula>IFERROR(VLOOKUP(B15,Tabla1[],3,0),"")</calculatedColumnFormula>
    </tableColumn>
    <tableColumn id="3" name="Monto Autorizado" dataDxfId="184">
      <calculatedColumnFormula>IFERROR(VLOOKUP(B15,Tabla1[],9,0),"")</calculatedColumnFormula>
    </tableColumn>
    <tableColumn id="4" name="Tasa de Rendimiento" dataDxfId="183" dataCellStyle="Porcentaje">
      <calculatedColumnFormula>IFERROR(VLOOKUP(B15,Tabla1[],4,0),"")</calculatedColumnFormula>
    </tableColumn>
    <tableColumn id="5" name="Precio" dataDxfId="182" dataCellStyle="Porcentaje">
      <calculatedColumnFormula>IFERROR(VLOOKUP(B15,Tabla1[],5,0),"")</calculatedColumnFormula>
    </tableColumn>
    <tableColumn id="6" name="Tasa de Interes" dataDxfId="181" dataCellStyle="Porcentaje">
      <calculatedColumnFormula>IFERROR(VLOOKUP(B15,Tabla1[],6,0),"")</calculatedColumnFormula>
    </tableColumn>
    <tableColumn id="7" name="1era Calificación de Riesgo" dataDxfId="180" dataCellStyle="Porcentaje">
      <calculatedColumnFormula>IFERROR(VLOOKUP(B15,Tabla1[],11,0),"")</calculatedColumnFormula>
    </tableColumn>
    <tableColumn id="8" name="2da Calificación de Riesgo" dataDxfId="179" dataCellStyle="Porcentaje">
      <calculatedColumnFormula>IFERROR(VLOOKUP(B15,Tabla1[],12,0),"")</calculatedColumnFormula>
    </tableColumn>
    <tableColumn id="9" name="Periodicidad del Pago" dataDxfId="178" dataCellStyle="Porcentaje">
      <calculatedColumnFormula>IFERROR(VLOOKUP(B15,Tabla1[],7,0),"")</calculatedColumnFormula>
    </tableColumn>
    <tableColumn id="10" name="Plazo de la Emisión o Serie" dataDxfId="177" dataCellStyle="Porcentaje">
      <calculatedColumnFormula>IFERROR(VLOOKUP(B15,Tabla1[],8,0),"")</calculatedColumnFormula>
    </tableColumn>
    <tableColumn id="11" name="Casa de Bolsa y Sociedades de Corretaje" dataDxfId="176" dataCellStyle="Porcentaje">
      <calculatedColumnFormula>IFERROR(VLOOKUP(B15,Tabla1[],10,0),"")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8"/>
  <sheetViews>
    <sheetView showGridLines="0" topLeftCell="A14" zoomScale="115" zoomScaleNormal="115" workbookViewId="0">
      <selection activeCell="A17" sqref="A17"/>
    </sheetView>
  </sheetViews>
  <sheetFormatPr baseColWidth="10" defaultColWidth="11.44140625" defaultRowHeight="13.8" x14ac:dyDescent="0.3"/>
  <cols>
    <col min="1" max="1" width="43.88671875" style="4" bestFit="1" customWidth="1"/>
    <col min="2" max="2" width="25.6640625" style="3" bestFit="1" customWidth="1"/>
    <col min="3" max="3" width="16.109375" style="3" bestFit="1" customWidth="1"/>
    <col min="4" max="4" width="12.5546875" style="3" customWidth="1"/>
    <col min="5" max="5" width="13.88671875" style="3" customWidth="1"/>
    <col min="6" max="6" width="11.33203125" style="3" bestFit="1" customWidth="1"/>
    <col min="7" max="7" width="22.44140625" style="3" customWidth="1"/>
    <col min="8" max="8" width="13.44140625" style="3" customWidth="1"/>
    <col min="9" max="9" width="17.44140625" style="3" customWidth="1"/>
    <col min="10" max="10" width="31.5546875" style="3" bestFit="1" customWidth="1"/>
    <col min="11" max="12" width="12.44140625" style="3" customWidth="1"/>
    <col min="13" max="16384" width="11.44140625" style="3"/>
  </cols>
  <sheetData>
    <row r="1" spans="1:12" s="16" customFormat="1" ht="12.75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  <c r="L1" s="16">
        <v>12</v>
      </c>
    </row>
    <row r="2" spans="1:12" s="2" customFormat="1" ht="41.4" x14ac:dyDescent="0.3">
      <c r="A2" s="2" t="s">
        <v>0</v>
      </c>
      <c r="B2" s="2" t="s">
        <v>10</v>
      </c>
      <c r="C2" s="2" t="s">
        <v>11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18</v>
      </c>
      <c r="J2" s="2" t="s">
        <v>7</v>
      </c>
      <c r="K2" s="2" t="s">
        <v>8</v>
      </c>
      <c r="L2" s="2" t="s">
        <v>9</v>
      </c>
    </row>
    <row r="3" spans="1:12" ht="33.75" customHeight="1" x14ac:dyDescent="0.3">
      <c r="A3" s="23" t="s">
        <v>37</v>
      </c>
      <c r="B3" s="24" t="s">
        <v>12</v>
      </c>
      <c r="C3" s="27" t="s">
        <v>17</v>
      </c>
      <c r="D3" s="25">
        <v>0.14000000000000001</v>
      </c>
      <c r="E3" s="31">
        <v>1</v>
      </c>
      <c r="F3" s="25">
        <v>0.14000000000000001</v>
      </c>
      <c r="G3" s="16" t="s">
        <v>48</v>
      </c>
      <c r="H3" s="40" t="s">
        <v>50</v>
      </c>
      <c r="I3" s="26">
        <v>600000</v>
      </c>
      <c r="J3" s="24" t="s">
        <v>29</v>
      </c>
      <c r="K3" s="24" t="s">
        <v>30</v>
      </c>
      <c r="L3" s="24" t="s">
        <v>31</v>
      </c>
    </row>
    <row r="4" spans="1:12" ht="33.75" customHeight="1" x14ac:dyDescent="0.3">
      <c r="A4" s="35" t="s">
        <v>40</v>
      </c>
      <c r="B4" s="24" t="s">
        <v>12</v>
      </c>
      <c r="C4" s="36" t="s">
        <v>16</v>
      </c>
      <c r="D4" s="37">
        <v>0.13</v>
      </c>
      <c r="E4" s="31">
        <v>1</v>
      </c>
      <c r="F4" s="37">
        <v>0.13</v>
      </c>
      <c r="G4" s="36" t="s">
        <v>41</v>
      </c>
      <c r="H4" s="40" t="s">
        <v>58</v>
      </c>
      <c r="I4" s="38">
        <v>1000000</v>
      </c>
      <c r="J4" s="24" t="s">
        <v>29</v>
      </c>
      <c r="K4" s="16" t="s">
        <v>38</v>
      </c>
      <c r="L4" s="16" t="s">
        <v>38</v>
      </c>
    </row>
    <row r="5" spans="1:12" ht="33.75" customHeight="1" x14ac:dyDescent="0.3">
      <c r="A5" s="35" t="s">
        <v>42</v>
      </c>
      <c r="B5" s="24" t="s">
        <v>12</v>
      </c>
      <c r="C5" s="36" t="s">
        <v>16</v>
      </c>
      <c r="D5" s="37">
        <v>0.13</v>
      </c>
      <c r="E5" s="37">
        <v>1</v>
      </c>
      <c r="F5" s="37">
        <v>0.13</v>
      </c>
      <c r="G5" s="36" t="s">
        <v>41</v>
      </c>
      <c r="H5" s="40" t="s">
        <v>43</v>
      </c>
      <c r="I5" s="38">
        <v>700000</v>
      </c>
      <c r="J5" s="24" t="s">
        <v>29</v>
      </c>
      <c r="K5" s="16" t="s">
        <v>38</v>
      </c>
      <c r="L5" s="16" t="s">
        <v>38</v>
      </c>
    </row>
    <row r="6" spans="1:12" ht="33.75" customHeight="1" x14ac:dyDescent="0.3">
      <c r="A6" s="41" t="s">
        <v>44</v>
      </c>
      <c r="B6" s="24" t="s">
        <v>12</v>
      </c>
      <c r="C6" s="27" t="s">
        <v>17</v>
      </c>
      <c r="D6" s="42">
        <v>0.12</v>
      </c>
      <c r="E6" s="31">
        <v>1</v>
      </c>
      <c r="F6" s="42">
        <v>0.12</v>
      </c>
      <c r="G6" s="50" t="s">
        <v>47</v>
      </c>
      <c r="H6" s="32" t="s">
        <v>36</v>
      </c>
      <c r="I6" s="43">
        <v>1000000</v>
      </c>
      <c r="J6" s="44" t="s">
        <v>45</v>
      </c>
      <c r="K6" s="16" t="s">
        <v>38</v>
      </c>
      <c r="L6" s="16" t="s">
        <v>38</v>
      </c>
    </row>
    <row r="7" spans="1:12" ht="33.75" customHeight="1" x14ac:dyDescent="0.3">
      <c r="A7" s="51" t="s">
        <v>51</v>
      </c>
      <c r="B7" s="24" t="s">
        <v>12</v>
      </c>
      <c r="C7" s="27" t="s">
        <v>17</v>
      </c>
      <c r="D7" s="52">
        <v>0.13</v>
      </c>
      <c r="E7" s="42">
        <v>1</v>
      </c>
      <c r="F7" s="52">
        <v>0.13</v>
      </c>
      <c r="G7" s="16" t="s">
        <v>48</v>
      </c>
      <c r="H7" s="32" t="s">
        <v>36</v>
      </c>
      <c r="I7" s="53">
        <v>500000</v>
      </c>
      <c r="J7" s="24" t="s">
        <v>29</v>
      </c>
      <c r="K7" s="24" t="s">
        <v>30</v>
      </c>
      <c r="L7" s="24" t="s">
        <v>30</v>
      </c>
    </row>
    <row r="8" spans="1:12" ht="33.75" customHeight="1" x14ac:dyDescent="0.3">
      <c r="A8" s="56" t="s">
        <v>52</v>
      </c>
      <c r="B8" s="24" t="s">
        <v>12</v>
      </c>
      <c r="C8" s="27" t="s">
        <v>17</v>
      </c>
      <c r="D8" s="54">
        <v>0.12</v>
      </c>
      <c r="E8" s="42">
        <v>1</v>
      </c>
      <c r="F8" s="54">
        <v>0.12</v>
      </c>
      <c r="G8" s="57" t="s">
        <v>41</v>
      </c>
      <c r="H8" s="32" t="s">
        <v>36</v>
      </c>
      <c r="I8" s="55">
        <v>1000000</v>
      </c>
      <c r="J8" s="57" t="s">
        <v>46</v>
      </c>
      <c r="K8" s="24" t="s">
        <v>30</v>
      </c>
      <c r="L8" s="16" t="s">
        <v>38</v>
      </c>
    </row>
    <row r="9" spans="1:12" ht="33.75" customHeight="1" x14ac:dyDescent="0.3">
      <c r="A9" s="60" t="s">
        <v>53</v>
      </c>
      <c r="B9" s="24" t="s">
        <v>12</v>
      </c>
      <c r="C9" s="36" t="s">
        <v>16</v>
      </c>
      <c r="D9" s="62">
        <v>0.13</v>
      </c>
      <c r="E9" s="42">
        <v>1</v>
      </c>
      <c r="F9" s="62">
        <v>0.13</v>
      </c>
      <c r="G9" s="57" t="s">
        <v>41</v>
      </c>
      <c r="H9" s="32" t="s">
        <v>36</v>
      </c>
      <c r="I9" s="63">
        <v>400000</v>
      </c>
      <c r="J9" s="61" t="s">
        <v>29</v>
      </c>
      <c r="K9" s="61" t="s">
        <v>31</v>
      </c>
      <c r="L9" s="61" t="s">
        <v>31</v>
      </c>
    </row>
    <row r="10" spans="1:12" ht="33.75" customHeight="1" x14ac:dyDescent="0.3">
      <c r="A10" s="60" t="s">
        <v>54</v>
      </c>
      <c r="B10" s="24" t="s">
        <v>12</v>
      </c>
      <c r="C10" s="27" t="s">
        <v>17</v>
      </c>
      <c r="D10" s="62">
        <v>0.13</v>
      </c>
      <c r="E10" s="42">
        <v>1</v>
      </c>
      <c r="F10" s="62">
        <v>0.13</v>
      </c>
      <c r="G10" s="16" t="s">
        <v>48</v>
      </c>
      <c r="H10" s="40" t="s">
        <v>43</v>
      </c>
      <c r="I10" s="63">
        <v>100000</v>
      </c>
      <c r="J10" s="61" t="s">
        <v>29</v>
      </c>
      <c r="K10" s="16" t="s">
        <v>55</v>
      </c>
      <c r="L10" s="16" t="s">
        <v>56</v>
      </c>
    </row>
    <row r="11" spans="1:12" ht="33.75" customHeight="1" x14ac:dyDescent="0.3">
      <c r="A11" s="60" t="s">
        <v>57</v>
      </c>
      <c r="B11" s="24" t="s">
        <v>12</v>
      </c>
      <c r="C11" s="27" t="s">
        <v>17</v>
      </c>
      <c r="D11" s="62">
        <v>0.12</v>
      </c>
      <c r="E11" s="42">
        <v>1</v>
      </c>
      <c r="F11" s="62">
        <v>0.12</v>
      </c>
      <c r="G11" s="16" t="s">
        <v>48</v>
      </c>
      <c r="H11" s="32" t="s">
        <v>36</v>
      </c>
      <c r="I11" s="63">
        <v>250000</v>
      </c>
      <c r="J11" s="44" t="s">
        <v>49</v>
      </c>
      <c r="K11" s="24" t="s">
        <v>30</v>
      </c>
      <c r="L11" s="24" t="s">
        <v>30</v>
      </c>
    </row>
    <row r="12" spans="1:12" ht="33.75" customHeight="1" x14ac:dyDescent="0.3">
      <c r="A12" s="56" t="s">
        <v>59</v>
      </c>
      <c r="B12" s="57" t="s">
        <v>14</v>
      </c>
      <c r="C12" s="27" t="s">
        <v>17</v>
      </c>
      <c r="D12" s="71">
        <v>0.13</v>
      </c>
      <c r="E12" s="71">
        <v>1</v>
      </c>
      <c r="F12" s="71">
        <v>0.13</v>
      </c>
      <c r="G12" s="50" t="s">
        <v>47</v>
      </c>
      <c r="H12" s="40" t="s">
        <v>60</v>
      </c>
      <c r="I12" s="72">
        <v>150000</v>
      </c>
      <c r="J12" s="57" t="s">
        <v>45</v>
      </c>
      <c r="K12" s="24" t="s">
        <v>30</v>
      </c>
      <c r="L12" s="24" t="s">
        <v>30</v>
      </c>
    </row>
    <row r="13" spans="1:12" ht="33.75" customHeight="1" x14ac:dyDescent="0.3">
      <c r="A13" s="56" t="s">
        <v>61</v>
      </c>
      <c r="B13" s="24" t="s">
        <v>12</v>
      </c>
      <c r="C13" s="27" t="s">
        <v>17</v>
      </c>
      <c r="D13" s="71">
        <v>0.13</v>
      </c>
      <c r="E13" s="71">
        <v>1</v>
      </c>
      <c r="F13" s="71">
        <v>0.13</v>
      </c>
      <c r="G13" s="16" t="s">
        <v>48</v>
      </c>
      <c r="H13" s="40" t="s">
        <v>43</v>
      </c>
      <c r="I13" s="72">
        <v>500000</v>
      </c>
      <c r="J13" s="61" t="s">
        <v>29</v>
      </c>
      <c r="K13" s="24" t="s">
        <v>30</v>
      </c>
      <c r="L13" s="24" t="s">
        <v>30</v>
      </c>
    </row>
    <row r="14" spans="1:12" ht="34.200000000000003" customHeight="1" x14ac:dyDescent="0.3">
      <c r="A14" s="79" t="s">
        <v>62</v>
      </c>
      <c r="B14" s="24" t="s">
        <v>12</v>
      </c>
      <c r="C14" s="36" t="s">
        <v>16</v>
      </c>
      <c r="D14" s="71">
        <v>0.13</v>
      </c>
      <c r="E14" s="71">
        <v>1</v>
      </c>
      <c r="F14" s="71">
        <v>0.13</v>
      </c>
      <c r="G14" s="57" t="s">
        <v>41</v>
      </c>
      <c r="H14" s="40" t="s">
        <v>43</v>
      </c>
      <c r="I14" s="72">
        <v>500000</v>
      </c>
      <c r="J14" s="61" t="s">
        <v>29</v>
      </c>
      <c r="K14" s="16" t="s">
        <v>38</v>
      </c>
      <c r="L14" s="16" t="s">
        <v>38</v>
      </c>
    </row>
    <row r="15" spans="1:12" ht="34.200000000000003" customHeight="1" x14ac:dyDescent="0.3">
      <c r="A15" s="79" t="s">
        <v>63</v>
      </c>
      <c r="B15" s="24" t="s">
        <v>33</v>
      </c>
      <c r="C15" s="36" t="s">
        <v>16</v>
      </c>
      <c r="D15" s="86">
        <v>0.12</v>
      </c>
      <c r="E15" s="71">
        <v>1</v>
      </c>
      <c r="F15" s="86">
        <v>0.12</v>
      </c>
      <c r="G15" s="57" t="s">
        <v>41</v>
      </c>
      <c r="H15" s="40" t="s">
        <v>64</v>
      </c>
      <c r="I15" s="87">
        <v>10000000</v>
      </c>
      <c r="J15" s="61" t="s">
        <v>29</v>
      </c>
      <c r="K15" s="24" t="s">
        <v>30</v>
      </c>
      <c r="L15" s="24" t="s">
        <v>30</v>
      </c>
    </row>
    <row r="16" spans="1:12" ht="34.200000000000003" customHeight="1" x14ac:dyDescent="0.3">
      <c r="A16" s="79" t="s">
        <v>67</v>
      </c>
      <c r="B16" s="24" t="s">
        <v>12</v>
      </c>
      <c r="C16" s="27" t="s">
        <v>17</v>
      </c>
      <c r="D16" s="86">
        <v>0.13500000000000001</v>
      </c>
      <c r="E16" s="71">
        <v>1</v>
      </c>
      <c r="F16" s="86">
        <v>0.13500000000000001</v>
      </c>
      <c r="G16" s="90" t="s">
        <v>47</v>
      </c>
      <c r="H16" s="40" t="s">
        <v>65</v>
      </c>
      <c r="I16" s="87">
        <v>200000</v>
      </c>
      <c r="J16" s="90" t="s">
        <v>66</v>
      </c>
      <c r="K16" s="16" t="s">
        <v>56</v>
      </c>
      <c r="L16" s="16" t="s">
        <v>56</v>
      </c>
    </row>
    <row r="17" spans="1:12" ht="34.200000000000003" customHeight="1" x14ac:dyDescent="0.3">
      <c r="A17" s="79" t="s">
        <v>68</v>
      </c>
      <c r="B17" s="24" t="s">
        <v>12</v>
      </c>
      <c r="C17" s="36" t="s">
        <v>16</v>
      </c>
      <c r="D17" s="86">
        <v>0.12</v>
      </c>
      <c r="E17" s="86">
        <v>0.94399999999999995</v>
      </c>
      <c r="F17" s="86" t="s">
        <v>69</v>
      </c>
      <c r="G17" s="90" t="s">
        <v>70</v>
      </c>
      <c r="H17" s="40" t="s">
        <v>71</v>
      </c>
      <c r="I17" s="87">
        <v>300000</v>
      </c>
      <c r="J17" s="90" t="s">
        <v>72</v>
      </c>
      <c r="K17" s="24" t="s">
        <v>30</v>
      </c>
      <c r="L17" s="24" t="s">
        <v>30</v>
      </c>
    </row>
    <row r="18" spans="1:12" ht="34.200000000000003" customHeight="1" x14ac:dyDescent="0.25">
      <c r="A18"/>
    </row>
    <row r="19" spans="1:12" ht="34.200000000000003" customHeight="1" x14ac:dyDescent="0.3">
      <c r="A19"/>
    </row>
    <row r="20" spans="1:12" ht="34.200000000000003" customHeight="1" x14ac:dyDescent="0.25">
      <c r="A20"/>
    </row>
    <row r="21" spans="1:12" ht="34.200000000000003" customHeight="1" x14ac:dyDescent="0.25">
      <c r="A21"/>
    </row>
    <row r="22" spans="1:12" ht="34.200000000000003" customHeight="1" x14ac:dyDescent="0.3">
      <c r="A22"/>
    </row>
    <row r="23" spans="1:12" ht="34.200000000000003" customHeight="1" x14ac:dyDescent="0.3">
      <c r="A23"/>
    </row>
    <row r="24" spans="1:12" ht="34.200000000000003" customHeight="1" x14ac:dyDescent="0.3">
      <c r="A24"/>
    </row>
    <row r="25" spans="1:12" ht="34.200000000000003" customHeight="1" x14ac:dyDescent="0.3">
      <c r="A25"/>
    </row>
    <row r="26" spans="1:12" ht="34.200000000000003" customHeight="1" x14ac:dyDescent="0.3"/>
    <row r="27" spans="1:12" ht="34.200000000000003" customHeight="1" x14ac:dyDescent="0.3"/>
    <row r="28" spans="1:12" ht="34.200000000000003" customHeight="1" x14ac:dyDescent="0.3"/>
  </sheetData>
  <phoneticPr fontId="3" type="noConversion"/>
  <conditionalFormatting sqref="A11">
    <cfRule type="duplicateValues" dxfId="78" priority="11"/>
    <cfRule type="duplicateValues" dxfId="77" priority="12"/>
  </conditionalFormatting>
  <conditionalFormatting sqref="A13">
    <cfRule type="duplicateValues" dxfId="76" priority="7"/>
    <cfRule type="duplicateValues" dxfId="75" priority="8"/>
    <cfRule type="duplicateValues" dxfId="74" priority="9"/>
  </conditionalFormatting>
  <conditionalFormatting sqref="A3:A17">
    <cfRule type="duplicateValues" dxfId="73" priority="929"/>
    <cfRule type="duplicateValues" dxfId="72" priority="930"/>
    <cfRule type="duplicateValues" dxfId="71" priority="931"/>
  </conditionalFormatting>
  <conditionalFormatting sqref="A14">
    <cfRule type="duplicateValues" dxfId="70" priority="1"/>
    <cfRule type="duplicateValues" dxfId="69" priority="2"/>
    <cfRule type="duplicateValues" dxfId="68" priority="3"/>
  </conditionalFormatting>
  <conditionalFormatting sqref="A14">
    <cfRule type="duplicateValues" dxfId="67" priority="4"/>
    <cfRule type="duplicateValues" dxfId="66" priority="5"/>
    <cfRule type="duplicateValues" dxfId="65" priority="6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Desplegable'!$A$1:$A$5</xm:f>
          </x14:formula1>
          <xm:sqref>B3:B17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7:M31"/>
  <sheetViews>
    <sheetView showGridLines="0" tabSelected="1" topLeftCell="A10" zoomScaleNormal="100" workbookViewId="0">
      <selection activeCell="A12" sqref="A12"/>
    </sheetView>
  </sheetViews>
  <sheetFormatPr baseColWidth="10" defaultColWidth="11.44140625" defaultRowHeight="14.4" x14ac:dyDescent="0.3"/>
  <cols>
    <col min="1" max="1" width="1.44140625" customWidth="1"/>
    <col min="2" max="2" width="43" customWidth="1"/>
    <col min="3" max="3" width="17.88671875" bestFit="1" customWidth="1"/>
    <col min="4" max="4" width="17.6640625" bestFit="1" customWidth="1"/>
    <col min="5" max="5" width="19.88671875" bestFit="1" customWidth="1"/>
    <col min="6" max="6" width="22" bestFit="1" customWidth="1"/>
    <col min="7" max="7" width="10.44140625" bestFit="1" customWidth="1"/>
    <col min="8" max="8" width="17.33203125" bestFit="1" customWidth="1"/>
    <col min="9" max="9" width="19.5546875" bestFit="1" customWidth="1"/>
    <col min="10" max="10" width="19.109375" bestFit="1" customWidth="1"/>
    <col min="11" max="11" width="22.33203125" bestFit="1" customWidth="1"/>
    <col min="12" max="12" width="26.33203125" bestFit="1" customWidth="1"/>
    <col min="13" max="13" width="28.88671875" bestFit="1" customWidth="1"/>
  </cols>
  <sheetData>
    <row r="7" spans="1:13" ht="15.75" thickBot="1" x14ac:dyDescent="0.3"/>
    <row r="8" spans="1:13" ht="15" thickBot="1" x14ac:dyDescent="0.35">
      <c r="C8" s="88" t="s">
        <v>25</v>
      </c>
      <c r="D8" s="89"/>
    </row>
    <row r="9" spans="1:13" ht="15" thickBot="1" x14ac:dyDescent="0.35">
      <c r="C9" s="20" t="s">
        <v>15</v>
      </c>
      <c r="D9" s="21">
        <f>+SUMIF(D15:D29,C9,E15:E29)</f>
        <v>0</v>
      </c>
    </row>
    <row r="10" spans="1:13" ht="15.75" thickBot="1" x14ac:dyDescent="0.3">
      <c r="C10" s="6" t="s">
        <v>16</v>
      </c>
      <c r="D10" s="8">
        <f>+SUMIF(D15:D29,C10,E15:E29)</f>
        <v>12900000</v>
      </c>
    </row>
    <row r="11" spans="1:13" ht="15.75" thickBot="1" x14ac:dyDescent="0.3">
      <c r="C11" s="5" t="s">
        <v>17</v>
      </c>
      <c r="D11" s="7">
        <f>+SUMIF(D15:D29,C11,E15:E29)</f>
        <v>4300000</v>
      </c>
    </row>
    <row r="14" spans="1:13" ht="29.4" thickBot="1" x14ac:dyDescent="0.35">
      <c r="B14" s="22" t="s">
        <v>35</v>
      </c>
      <c r="C14" s="9" t="s">
        <v>10</v>
      </c>
      <c r="D14" s="10" t="s">
        <v>21</v>
      </c>
      <c r="E14" s="10" t="s">
        <v>6</v>
      </c>
      <c r="F14" s="10" t="s">
        <v>1</v>
      </c>
      <c r="G14" s="10" t="s">
        <v>2</v>
      </c>
      <c r="H14" s="10" t="s">
        <v>22</v>
      </c>
      <c r="I14" s="10" t="s">
        <v>28</v>
      </c>
      <c r="J14" s="10" t="s">
        <v>27</v>
      </c>
      <c r="K14" s="10" t="s">
        <v>23</v>
      </c>
      <c r="L14" s="10" t="s">
        <v>24</v>
      </c>
      <c r="M14" s="19" t="s">
        <v>26</v>
      </c>
    </row>
    <row r="15" spans="1:13" ht="15" thickBot="1" x14ac:dyDescent="0.35">
      <c r="B15" s="58" t="s">
        <v>37</v>
      </c>
      <c r="C15" s="11" t="str">
        <f>IFERROR(VLOOKUP(B15,Tabla1[],2,0),"")</f>
        <v>Papeles Comerciales</v>
      </c>
      <c r="D15" s="12" t="str">
        <f>IFERROR(VLOOKUP(B15,Tabla1[],3,0),"")</f>
        <v>Indexada</v>
      </c>
      <c r="E15" s="13">
        <f>IFERROR(VLOOKUP(B15,Tabla1[],9,0),"")</f>
        <v>600000</v>
      </c>
      <c r="F15" s="14">
        <f>IFERROR(VLOOKUP(B15,Tabla1[],4,0),"")</f>
        <v>0.14000000000000001</v>
      </c>
      <c r="G15" s="14">
        <f>IFERROR(VLOOKUP(B15,Tabla1[],5,0),"")</f>
        <v>1</v>
      </c>
      <c r="H15" s="14">
        <f>IFERROR(VLOOKUP(B15,Tabla1[],6,0),"")</f>
        <v>0.14000000000000001</v>
      </c>
      <c r="I15" s="15" t="str">
        <f>IFERROR(VLOOKUP(B15,Tabla1[],11,0),"")</f>
        <v>A2</v>
      </c>
      <c r="J15" s="15" t="str">
        <f>IFERROR(VLOOKUP(B15,Tabla1[],12,0),"")</f>
        <v>A3</v>
      </c>
      <c r="K15" s="14" t="str">
        <f>IFERROR(VLOOKUP(B15,Tabla1[],7,0),"")</f>
        <v>Bimestre Vencido</v>
      </c>
      <c r="L15" s="14" t="str">
        <f>IFERROR(VLOOKUP(B15,Tabla1[],8,0),"")</f>
        <v>115 DÍAS</v>
      </c>
      <c r="M15" s="18" t="str">
        <f>IFERROR(VLOOKUP(B15,Tabla1[],10,0),"")</f>
        <v xml:space="preserve">BNCI </v>
      </c>
    </row>
    <row r="16" spans="1:13" s="17" customFormat="1" ht="15" thickBot="1" x14ac:dyDescent="0.35">
      <c r="A16"/>
      <c r="B16" s="58" t="s">
        <v>42</v>
      </c>
      <c r="C16" s="11" t="str">
        <f>IFERROR(VLOOKUP(B16,Tabla1[],2,0),"")</f>
        <v>Papeles Comerciales</v>
      </c>
      <c r="D16" s="12" t="str">
        <f>IFERROR(VLOOKUP(B16,Tabla1[],3,0),"")</f>
        <v>Moneda Extranjera</v>
      </c>
      <c r="E16" s="13">
        <f>IFERROR(VLOOKUP(B16,Tabla1[],9,0),"")</f>
        <v>700000</v>
      </c>
      <c r="F16" s="14">
        <f>IFERROR(VLOOKUP(B16,Tabla1[],4,0),"")</f>
        <v>0.13</v>
      </c>
      <c r="G16" s="14">
        <f>IFERROR(VLOOKUP(B16,Tabla1[],5,0),"")</f>
        <v>1</v>
      </c>
      <c r="H16" s="14">
        <f>IFERROR(VLOOKUP(B16,Tabla1[],6,0),"")</f>
        <v>0.13</v>
      </c>
      <c r="I16" s="15" t="str">
        <f>IFERROR(VLOOKUP(B16,Tabla1[],11,0),"")</f>
        <v>A1</v>
      </c>
      <c r="J16" s="15" t="str">
        <f>IFERROR(VLOOKUP(B16,Tabla1[],12,0),"")</f>
        <v>A1</v>
      </c>
      <c r="K16" s="14" t="str">
        <f>IFERROR(VLOOKUP(B16,Tabla1[],7,0),"")</f>
        <v>Mes Vencido</v>
      </c>
      <c r="L16" s="14" t="str">
        <f>IFERROR(VLOOKUP(B16,Tabla1[],8,0),"")</f>
        <v>179 DÍAS</v>
      </c>
      <c r="M16" s="18" t="str">
        <f>IFERROR(VLOOKUP(B16,Tabla1[],10,0),"")</f>
        <v xml:space="preserve">BNCI </v>
      </c>
    </row>
    <row r="17" spans="1:13" ht="15" thickBot="1" x14ac:dyDescent="0.35">
      <c r="B17" s="58" t="s">
        <v>59</v>
      </c>
      <c r="C17" s="11" t="str">
        <f>IFERROR(VLOOKUP(B17,Tabla1[],2,0),"")</f>
        <v>Títulos de Participación</v>
      </c>
      <c r="D17" s="12" t="str">
        <f>IFERROR(VLOOKUP(B17,Tabla1[],3,0),"")</f>
        <v>Indexada</v>
      </c>
      <c r="E17" s="13">
        <f>IFERROR(VLOOKUP(B17,Tabla1[],9,0),"")</f>
        <v>150000</v>
      </c>
      <c r="F17" s="14">
        <f>IFERROR(VLOOKUP(B17,Tabla1[],4,0),"")</f>
        <v>0.13</v>
      </c>
      <c r="G17" s="14">
        <f>IFERROR(VLOOKUP(B17,Tabla1[],5,0),"")</f>
        <v>1</v>
      </c>
      <c r="H17" s="14">
        <f>IFERROR(VLOOKUP(B17,Tabla1[],6,0),"")</f>
        <v>0.13</v>
      </c>
      <c r="I17" s="15" t="str">
        <f>IFERROR(VLOOKUP(B17,Tabla1[],11,0),"")</f>
        <v>A2</v>
      </c>
      <c r="J17" s="15" t="str">
        <f>IFERROR(VLOOKUP(B17,Tabla1[],12,0),"")</f>
        <v>A2</v>
      </c>
      <c r="K17" s="14" t="str">
        <f>IFERROR(VLOOKUP(B17,Tabla1[],7,0),"")</f>
        <v>Trimestre Vencido</v>
      </c>
      <c r="L17" s="14" t="str">
        <f>IFERROR(VLOOKUP(B17,Tabla1[],8,0),"")</f>
        <v>150 DÍAS</v>
      </c>
      <c r="M17" s="18" t="str">
        <f>IFERROR(VLOOKUP(B17,Tabla1[],10,0),"")</f>
        <v>Fivenca</v>
      </c>
    </row>
    <row r="18" spans="1:13" ht="15" thickBot="1" x14ac:dyDescent="0.35">
      <c r="B18" s="58" t="s">
        <v>40</v>
      </c>
      <c r="C18" s="11" t="str">
        <f>IFERROR(VLOOKUP(B18,Tabla1[],2,0),"")</f>
        <v>Papeles Comerciales</v>
      </c>
      <c r="D18" s="12" t="str">
        <f>IFERROR(VLOOKUP(B18,Tabla1[],3,0),"")</f>
        <v>Moneda Extranjera</v>
      </c>
      <c r="E18" s="13">
        <f>IFERROR(VLOOKUP(B18,Tabla1[],9,0),"")</f>
        <v>1000000</v>
      </c>
      <c r="F18" s="14">
        <f>IFERROR(VLOOKUP(B18,Tabla1[],4,0),"")</f>
        <v>0.13</v>
      </c>
      <c r="G18" s="14">
        <f>IFERROR(VLOOKUP(B18,Tabla1[],5,0),"")</f>
        <v>1</v>
      </c>
      <c r="H18" s="14">
        <f>IFERROR(VLOOKUP(B18,Tabla1[],6,0),"")</f>
        <v>0.13</v>
      </c>
      <c r="I18" s="15" t="str">
        <f>IFERROR(VLOOKUP(B18,Tabla1[],11,0),"")</f>
        <v>A1</v>
      </c>
      <c r="J18" s="15" t="str">
        <f>IFERROR(VLOOKUP(B18,Tabla1[],12,0),"")</f>
        <v>A1</v>
      </c>
      <c r="K18" s="14" t="str">
        <f>IFERROR(VLOOKUP(B18,Tabla1[],7,0),"")</f>
        <v>Mes Vencido</v>
      </c>
      <c r="L18" s="14" t="str">
        <f>IFERROR(VLOOKUP(B18,Tabla1[],8,0),"")</f>
        <v>169 DÍAS</v>
      </c>
      <c r="M18" s="18" t="str">
        <f>IFERROR(VLOOKUP(B18,Tabla1[],10,0),"")</f>
        <v xml:space="preserve">BNCI </v>
      </c>
    </row>
    <row r="19" spans="1:13" ht="15" thickBot="1" x14ac:dyDescent="0.35">
      <c r="B19" s="58" t="s">
        <v>54</v>
      </c>
      <c r="C19" s="11" t="str">
        <f>IFERROR(VLOOKUP(B19,Tabla1[],2,0),"")</f>
        <v>Papeles Comerciales</v>
      </c>
      <c r="D19" s="12" t="str">
        <f>IFERROR(VLOOKUP(B19,Tabla1[],3,0),"")</f>
        <v>Indexada</v>
      </c>
      <c r="E19" s="13">
        <f>IFERROR(VLOOKUP(B19,Tabla1[],9,0),"")</f>
        <v>100000</v>
      </c>
      <c r="F19" s="14">
        <f>IFERROR(VLOOKUP(B19,Tabla1[],4,0),"")</f>
        <v>0.13</v>
      </c>
      <c r="G19" s="14">
        <f>IFERROR(VLOOKUP(B19,Tabla1[],5,0),"")</f>
        <v>1</v>
      </c>
      <c r="H19" s="14">
        <f>IFERROR(VLOOKUP(B19,Tabla1[],6,0),"")</f>
        <v>0.13</v>
      </c>
      <c r="I19" s="15" t="str">
        <f>IFERROR(VLOOKUP(B19,Tabla1[],11,0),"")</f>
        <v>Alfa 1</v>
      </c>
      <c r="J19" s="15" t="str">
        <f>IFERROR(VLOOKUP(B19,Tabla1[],12,0),"")</f>
        <v>Alfa 2</v>
      </c>
      <c r="K19" s="14" t="str">
        <f>IFERROR(VLOOKUP(B19,Tabla1[],7,0),"")</f>
        <v>Bimestre Vencido</v>
      </c>
      <c r="L19" s="14" t="str">
        <f>IFERROR(VLOOKUP(B19,Tabla1[],8,0),"")</f>
        <v>179 DÍAS</v>
      </c>
      <c r="M19" s="33" t="str">
        <f>IFERROR(VLOOKUP(B19,Tabla1[],10,0),"")</f>
        <v xml:space="preserve">BNCI </v>
      </c>
    </row>
    <row r="20" spans="1:13" ht="15" thickBot="1" x14ac:dyDescent="0.35">
      <c r="B20" s="59" t="s">
        <v>61</v>
      </c>
      <c r="C20" s="11" t="str">
        <f>IFERROR(VLOOKUP(B20,Tabla1[],2,0),"")</f>
        <v>Papeles Comerciales</v>
      </c>
      <c r="D20" s="12" t="str">
        <f>IFERROR(VLOOKUP(B20,Tabla1[],3,0),"")</f>
        <v>Indexada</v>
      </c>
      <c r="E20" s="13">
        <f>IFERROR(VLOOKUP(B20,Tabla1[],9,0),"")</f>
        <v>500000</v>
      </c>
      <c r="F20" s="14">
        <f>IFERROR(VLOOKUP(B20,Tabla1[],4,0),"")</f>
        <v>0.13</v>
      </c>
      <c r="G20" s="14">
        <f>IFERROR(VLOOKUP(B20,Tabla1[],5,0),"")</f>
        <v>1</v>
      </c>
      <c r="H20" s="14">
        <f>IFERROR(VLOOKUP(B20,Tabla1[],6,0),"")</f>
        <v>0.13</v>
      </c>
      <c r="I20" s="15" t="str">
        <f>IFERROR(VLOOKUP(B20,Tabla1[],11,0),"")</f>
        <v>A2</v>
      </c>
      <c r="J20" s="15" t="str">
        <f>IFERROR(VLOOKUP(B20,Tabla1[],12,0),"")</f>
        <v>A2</v>
      </c>
      <c r="K20" s="14" t="str">
        <f>IFERROR(VLOOKUP(B20,Tabla1[],7,0),"")</f>
        <v>Bimestre Vencido</v>
      </c>
      <c r="L20" s="14" t="str">
        <f>IFERROR(VLOOKUP(B20,Tabla1[],8,0),"")</f>
        <v>179 DÍAS</v>
      </c>
      <c r="M20" s="18" t="str">
        <f>IFERROR(VLOOKUP(B20,Tabla1[],10,0),"")</f>
        <v xml:space="preserve">BNCI </v>
      </c>
    </row>
    <row r="21" spans="1:13" ht="15" thickBot="1" x14ac:dyDescent="0.35">
      <c r="B21" s="58" t="s">
        <v>62</v>
      </c>
      <c r="C21" s="11" t="str">
        <f>IFERROR(VLOOKUP(B21,Tabla1[],2,0),"")</f>
        <v>Papeles Comerciales</v>
      </c>
      <c r="D21" s="12" t="str">
        <f>IFERROR(VLOOKUP(B21,Tabla1[],3,0),"")</f>
        <v>Moneda Extranjera</v>
      </c>
      <c r="E21" s="13">
        <f>IFERROR(VLOOKUP(B21,Tabla1[],9,0),"")</f>
        <v>500000</v>
      </c>
      <c r="F21" s="14">
        <f>IFERROR(VLOOKUP(B21,Tabla1[],4,0),"")</f>
        <v>0.13</v>
      </c>
      <c r="G21" s="14">
        <f>IFERROR(VLOOKUP(B21,Tabla1[],5,0),"")</f>
        <v>1</v>
      </c>
      <c r="H21" s="14">
        <f>IFERROR(VLOOKUP(B21,Tabla1[],6,0),"")</f>
        <v>0.13</v>
      </c>
      <c r="I21" s="15" t="str">
        <f>IFERROR(VLOOKUP(B21,Tabla1[],11,0),"")</f>
        <v>A1</v>
      </c>
      <c r="J21" s="15" t="str">
        <f>IFERROR(VLOOKUP(B21,Tabla1[],12,0),"")</f>
        <v>A1</v>
      </c>
      <c r="K21" s="14" t="str">
        <f>IFERROR(VLOOKUP(B21,Tabla1[],7,0),"")</f>
        <v>Mes Vencido</v>
      </c>
      <c r="L21" s="14" t="str">
        <f>IFERROR(VLOOKUP(B21,Tabla1[],8,0),"")</f>
        <v>179 DÍAS</v>
      </c>
      <c r="M21" s="33" t="str">
        <f>IFERROR(VLOOKUP(B21,Tabla1[],10,0),"")</f>
        <v xml:space="preserve">BNCI </v>
      </c>
    </row>
    <row r="22" spans="1:13" ht="15" thickBot="1" x14ac:dyDescent="0.35">
      <c r="B22" s="58" t="s">
        <v>51</v>
      </c>
      <c r="C22" s="11" t="str">
        <f>IFERROR(VLOOKUP(B22,Tabla1[],2,0),"")</f>
        <v>Papeles Comerciales</v>
      </c>
      <c r="D22" s="12" t="str">
        <f>IFERROR(VLOOKUP(B22,Tabla1[],3,0),"")</f>
        <v>Indexada</v>
      </c>
      <c r="E22" s="13">
        <f>IFERROR(VLOOKUP(B22,Tabla1[],9,0),"")</f>
        <v>500000</v>
      </c>
      <c r="F22" s="14">
        <f>IFERROR(VLOOKUP(B22,Tabla1[],4,0),"")</f>
        <v>0.13</v>
      </c>
      <c r="G22" s="14">
        <f>IFERROR(VLOOKUP(B22,Tabla1[],5,0),"")</f>
        <v>1</v>
      </c>
      <c r="H22" s="14">
        <f>IFERROR(VLOOKUP(B22,Tabla1[],6,0),"")</f>
        <v>0.13</v>
      </c>
      <c r="I22" s="15" t="str">
        <f>IFERROR(VLOOKUP(B22,Tabla1[],11,0),"")</f>
        <v>A2</v>
      </c>
      <c r="J22" s="15" t="str">
        <f>IFERROR(VLOOKUP(B22,Tabla1[],12,0),"")</f>
        <v>A2</v>
      </c>
      <c r="K22" s="14" t="str">
        <f>IFERROR(VLOOKUP(B22,Tabla1[],7,0),"")</f>
        <v>Bimestre Vencido</v>
      </c>
      <c r="L22" s="14" t="str">
        <f>IFERROR(VLOOKUP(B22,Tabla1[],8,0),"")</f>
        <v>180 DÍAS</v>
      </c>
      <c r="M22" s="33" t="str">
        <f>IFERROR(VLOOKUP(B22,Tabla1[],10,0),"")</f>
        <v xml:space="preserve">BNCI </v>
      </c>
    </row>
    <row r="23" spans="1:13" ht="15" thickBot="1" x14ac:dyDescent="0.35">
      <c r="B23" s="58" t="s">
        <v>44</v>
      </c>
      <c r="C23" s="45" t="str">
        <f>IFERROR(VLOOKUP(B23,Tabla1[],2,0),"")</f>
        <v>Papeles Comerciales</v>
      </c>
      <c r="D23" s="46" t="str">
        <f>IFERROR(VLOOKUP(B23,Tabla1[],3,0),"")</f>
        <v>Indexada</v>
      </c>
      <c r="E23" s="47">
        <f>IFERROR(VLOOKUP(B23,Tabla1[],9,0),"")</f>
        <v>1000000</v>
      </c>
      <c r="F23" s="48">
        <f>IFERROR(VLOOKUP(B23,Tabla1[],4,0),"")</f>
        <v>0.12</v>
      </c>
      <c r="G23" s="48">
        <f>IFERROR(VLOOKUP(B23,Tabla1[],5,0),"")</f>
        <v>1</v>
      </c>
      <c r="H23" s="48">
        <f>IFERROR(VLOOKUP(B23,Tabla1[],6,0),"")</f>
        <v>0.12</v>
      </c>
      <c r="I23" s="49" t="str">
        <f>IFERROR(VLOOKUP(B23,Tabla1[],11,0),"")</f>
        <v>A1</v>
      </c>
      <c r="J23" s="49" t="str">
        <f>IFERROR(VLOOKUP(B23,Tabla1[],12,0),"")</f>
        <v>A1</v>
      </c>
      <c r="K23" s="48" t="str">
        <f>IFERROR(VLOOKUP(B23,Tabla1[],7,0),"")</f>
        <v>Trimestre Vencido</v>
      </c>
      <c r="L23" s="48" t="str">
        <f>IFERROR(VLOOKUP(B23,Tabla1[],8,0),"")</f>
        <v>180 DÍAS</v>
      </c>
      <c r="M23" s="64" t="str">
        <f>IFERROR(VLOOKUP(B23,Tabla1[],10,0),"")</f>
        <v>Fivenca</v>
      </c>
    </row>
    <row r="24" spans="1:13" ht="15" thickBot="1" x14ac:dyDescent="0.35">
      <c r="B24" s="58" t="s">
        <v>52</v>
      </c>
      <c r="C24" s="65" t="str">
        <f>IFERROR(VLOOKUP(B24,Tabla1[],2,0),"")</f>
        <v>Papeles Comerciales</v>
      </c>
      <c r="D24" s="66" t="str">
        <f>IFERROR(VLOOKUP(B24,Tabla1[],3,0),"")</f>
        <v>Indexada</v>
      </c>
      <c r="E24" s="67">
        <f>IFERROR(VLOOKUP(B24,Tabla1[],9,0),"")</f>
        <v>1000000</v>
      </c>
      <c r="F24" s="68">
        <f>IFERROR(VLOOKUP(B24,Tabla1[],4,0),"")</f>
        <v>0.12</v>
      </c>
      <c r="G24" s="68">
        <f>IFERROR(VLOOKUP(B24,Tabla1[],5,0),"")</f>
        <v>1</v>
      </c>
      <c r="H24" s="68">
        <f>IFERROR(VLOOKUP(B24,Tabla1[],6,0),"")</f>
        <v>0.12</v>
      </c>
      <c r="I24" s="69" t="str">
        <f>IFERROR(VLOOKUP(B24,Tabla1[],11,0),"")</f>
        <v>A2</v>
      </c>
      <c r="J24" s="69" t="str">
        <f>IFERROR(VLOOKUP(B24,Tabla1[],12,0),"")</f>
        <v>A1</v>
      </c>
      <c r="K24" s="68" t="str">
        <f>IFERROR(VLOOKUP(B24,Tabla1[],7,0),"")</f>
        <v>Mes Vencido</v>
      </c>
      <c r="L24" s="68" t="str">
        <f>IFERROR(VLOOKUP(B24,Tabla1[],8,0),"")</f>
        <v>180 DÍAS</v>
      </c>
      <c r="M24" s="70" t="str">
        <f>IFERROR(VLOOKUP(B24,Tabla1[],10,0),"")</f>
        <v>Caja Caracas</v>
      </c>
    </row>
    <row r="25" spans="1:13" ht="15" thickBot="1" x14ac:dyDescent="0.35">
      <c r="B25" s="58" t="s">
        <v>53</v>
      </c>
      <c r="C25" s="73" t="str">
        <f>IFERROR(VLOOKUP(B25,Tabla1[],2,0),"")</f>
        <v>Papeles Comerciales</v>
      </c>
      <c r="D25" s="74" t="str">
        <f>IFERROR(VLOOKUP(B25,Tabla1[],3,0),"")</f>
        <v>Moneda Extranjera</v>
      </c>
      <c r="E25" s="75">
        <f>IFERROR(VLOOKUP(B25,Tabla1[],9,0),"")</f>
        <v>400000</v>
      </c>
      <c r="F25" s="76">
        <f>IFERROR(VLOOKUP(B25,Tabla1[],4,0),"")</f>
        <v>0.13</v>
      </c>
      <c r="G25" s="76">
        <f>IFERROR(VLOOKUP(B25,Tabla1[],5,0),"")</f>
        <v>1</v>
      </c>
      <c r="H25" s="76">
        <f>IFERROR(VLOOKUP(B25,Tabla1[],6,0),"")</f>
        <v>0.13</v>
      </c>
      <c r="I25" s="77" t="str">
        <f>IFERROR(VLOOKUP(B25,Tabla1[],11,0),"")</f>
        <v>A3</v>
      </c>
      <c r="J25" s="77" t="str">
        <f>IFERROR(VLOOKUP(B25,Tabla1[],12,0),"")</f>
        <v>A3</v>
      </c>
      <c r="K25" s="76" t="str">
        <f>IFERROR(VLOOKUP(B25,Tabla1[],7,0),"")</f>
        <v>Mes Vencido</v>
      </c>
      <c r="L25" s="76" t="str">
        <f>IFERROR(VLOOKUP(B25,Tabla1[],8,0),"")</f>
        <v>180 DÍAS</v>
      </c>
      <c r="M25" s="78" t="str">
        <f>IFERROR(VLOOKUP(B25,Tabla1[],10,0),"")</f>
        <v xml:space="preserve">BNCI </v>
      </c>
    </row>
    <row r="26" spans="1:13" ht="15" thickBot="1" x14ac:dyDescent="0.35">
      <c r="B26" s="58" t="s">
        <v>57</v>
      </c>
      <c r="C26" s="80" t="str">
        <f>IFERROR(VLOOKUP(B26,Tabla1[],2,0),"")</f>
        <v>Papeles Comerciales</v>
      </c>
      <c r="D26" s="81" t="str">
        <f>IFERROR(VLOOKUP(B26,Tabla1[],3,0),"")</f>
        <v>Indexada</v>
      </c>
      <c r="E26" s="82">
        <f>IFERROR(VLOOKUP(B26,Tabla1[],9,0),"")</f>
        <v>250000</v>
      </c>
      <c r="F26" s="83">
        <f>IFERROR(VLOOKUP(B26,Tabla1[],4,0),"")</f>
        <v>0.12</v>
      </c>
      <c r="G26" s="83">
        <f>IFERROR(VLOOKUP(B26,Tabla1[],5,0),"")</f>
        <v>1</v>
      </c>
      <c r="H26" s="83">
        <f>IFERROR(VLOOKUP(B26,Tabla1[],6,0),"")</f>
        <v>0.12</v>
      </c>
      <c r="I26" s="84" t="str">
        <f>IFERROR(VLOOKUP(B26,Tabla1[],11,0),"")</f>
        <v>A2</v>
      </c>
      <c r="J26" s="84" t="str">
        <f>IFERROR(VLOOKUP(B26,Tabla1[],12,0),"")</f>
        <v>A2</v>
      </c>
      <c r="K26" s="83" t="str">
        <f>IFERROR(VLOOKUP(B26,Tabla1[],7,0),"")</f>
        <v>Bimestre Vencido</v>
      </c>
      <c r="L26" s="83" t="str">
        <f>IFERROR(VLOOKUP(B26,Tabla1[],8,0),"")</f>
        <v>180 DÍAS</v>
      </c>
      <c r="M26" s="85" t="str">
        <f>IFERROR(VLOOKUP(B26,Tabla1[],10,0),"")</f>
        <v>Mercosur</v>
      </c>
    </row>
    <row r="27" spans="1:13" s="30" customFormat="1" ht="15" thickBot="1" x14ac:dyDescent="0.35">
      <c r="A27"/>
      <c r="B27" s="58" t="s">
        <v>63</v>
      </c>
      <c r="C27" s="80" t="str">
        <f>IFERROR(VLOOKUP(B27,Tabla1[],2,0),"")</f>
        <v xml:space="preserve">Obligaciones </v>
      </c>
      <c r="D27" s="81" t="str">
        <f>IFERROR(VLOOKUP(B27,Tabla1[],3,0),"")</f>
        <v>Moneda Extranjera</v>
      </c>
      <c r="E27" s="82">
        <f>IFERROR(VLOOKUP(B27,Tabla1[],9,0),"")</f>
        <v>10000000</v>
      </c>
      <c r="F27" s="83">
        <f>IFERROR(VLOOKUP(B27,Tabla1[],4,0),"")</f>
        <v>0.12</v>
      </c>
      <c r="G27" s="83">
        <f>IFERROR(VLOOKUP(B27,Tabla1[],5,0),"")</f>
        <v>1</v>
      </c>
      <c r="H27" s="83">
        <f>IFERROR(VLOOKUP(B27,Tabla1[],6,0),"")</f>
        <v>0.12</v>
      </c>
      <c r="I27" s="84" t="str">
        <f>IFERROR(VLOOKUP(B27,Tabla1[],11,0),"")</f>
        <v>A2</v>
      </c>
      <c r="J27" s="84" t="str">
        <f>IFERROR(VLOOKUP(B27,Tabla1[],12,0),"")</f>
        <v>A2</v>
      </c>
      <c r="K27" s="83" t="str">
        <f>IFERROR(VLOOKUP(B27,Tabla1[],7,0),"")</f>
        <v>Mes Vencido</v>
      </c>
      <c r="L27" s="83" t="str">
        <f>IFERROR(VLOOKUP(B27,Tabla1[],8,0),"")</f>
        <v>1080 DÍAS</v>
      </c>
      <c r="M27" s="85" t="str">
        <f>IFERROR(VLOOKUP(B27,Tabla1[],10,0),"")</f>
        <v xml:space="preserve">BNCI </v>
      </c>
    </row>
    <row r="28" spans="1:13" s="30" customFormat="1" ht="15" thickBot="1" x14ac:dyDescent="0.35">
      <c r="A28"/>
      <c r="B28" s="58" t="s">
        <v>67</v>
      </c>
      <c r="C28" s="80" t="str">
        <f>IFERROR(VLOOKUP(B28,Tabla1[],2,0),"")</f>
        <v>Papeles Comerciales</v>
      </c>
      <c r="D28" s="81" t="str">
        <f>IFERROR(VLOOKUP(B28,Tabla1[],3,0),"")</f>
        <v>Indexada</v>
      </c>
      <c r="E28" s="82">
        <f>IFERROR(VLOOKUP(B28,Tabla1[],9,0),"")</f>
        <v>200000</v>
      </c>
      <c r="F28" s="83">
        <f>IFERROR(VLOOKUP(B28,Tabla1[],4,0),"")</f>
        <v>0.13500000000000001</v>
      </c>
      <c r="G28" s="83">
        <f>IFERROR(VLOOKUP(B28,Tabla1[],5,0),"")</f>
        <v>1</v>
      </c>
      <c r="H28" s="83">
        <f>IFERROR(VLOOKUP(B28,Tabla1[],6,0),"")</f>
        <v>0.13500000000000001</v>
      </c>
      <c r="I28" s="84" t="str">
        <f>IFERROR(VLOOKUP(B28,Tabla1[],11,0),"")</f>
        <v>Alfa 2</v>
      </c>
      <c r="J28" s="84" t="str">
        <f>IFERROR(VLOOKUP(B28,Tabla1[],12,0),"")</f>
        <v>Alfa 2</v>
      </c>
      <c r="K28" s="83" t="str">
        <f>IFERROR(VLOOKUP(B28,Tabla1[],7,0),"")</f>
        <v>Trimestre Vencido</v>
      </c>
      <c r="L28" s="83" t="str">
        <f>IFERROR(VLOOKUP(B28,Tabla1[],8,0),"")</f>
        <v>90 DÍAS</v>
      </c>
      <c r="M28" s="85" t="str">
        <f>IFERROR(VLOOKUP(B28,Tabla1[],10,0),"")</f>
        <v>Grupo Italcapital</v>
      </c>
    </row>
    <row r="29" spans="1:13" s="30" customFormat="1" x14ac:dyDescent="0.3">
      <c r="A29" s="29"/>
      <c r="B29" s="59" t="s">
        <v>68</v>
      </c>
      <c r="C29" s="80" t="str">
        <f>IFERROR(VLOOKUP(B29,Tabla1[],2,0),"")</f>
        <v>Papeles Comerciales</v>
      </c>
      <c r="D29" s="81" t="str">
        <f>IFERROR(VLOOKUP(B29,Tabla1[],3,0),"")</f>
        <v>Moneda Extranjera</v>
      </c>
      <c r="E29" s="82">
        <f>IFERROR(VLOOKUP(B29,Tabla1[],9,0),"")</f>
        <v>300000</v>
      </c>
      <c r="F29" s="83">
        <f>IFERROR(VLOOKUP(B29,Tabla1[],4,0),"")</f>
        <v>0.12</v>
      </c>
      <c r="G29" s="83">
        <f>IFERROR(VLOOKUP(B29,Tabla1[],5,0),"")</f>
        <v>0.94399999999999995</v>
      </c>
      <c r="H29" s="83" t="str">
        <f>IFERROR(VLOOKUP(B29,Tabla1[],6,0),"")</f>
        <v>Cero Cupón</v>
      </c>
      <c r="I29" s="84" t="str">
        <f>IFERROR(VLOOKUP(B29,Tabla1[],11,0),"")</f>
        <v>A2</v>
      </c>
      <c r="J29" s="84" t="str">
        <f>IFERROR(VLOOKUP(B29,Tabla1[],12,0),"")</f>
        <v>A2</v>
      </c>
      <c r="K29" s="83" t="str">
        <f>IFERROR(VLOOKUP(B29,Tabla1[],7,0),"")</f>
        <v>N/A</v>
      </c>
      <c r="L29" s="83" t="str">
        <f>IFERROR(VLOOKUP(B29,Tabla1[],8,0),"")</f>
        <v>178 DÍAS</v>
      </c>
      <c r="M29" s="85" t="str">
        <f>IFERROR(VLOOKUP(B29,Tabla1[],10,0),"")</f>
        <v>Ratio</v>
      </c>
    </row>
    <row r="30" spans="1:13" x14ac:dyDescent="0.3">
      <c r="A30" s="28"/>
      <c r="B30" s="39" t="s">
        <v>39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3">
      <c r="B31" s="28" t="s">
        <v>32</v>
      </c>
    </row>
  </sheetData>
  <mergeCells count="1">
    <mergeCell ref="C8:D8"/>
  </mergeCells>
  <pageMargins left="0.7" right="0.7" top="0.75" bottom="0.75" header="0.3" footer="0.3"/>
  <pageSetup orientation="portrait" verticalDpi="0" r:id="rId2"/>
  <drawing r:id="rId3"/>
  <tableParts count="1">
    <tablePart r:id="rId4"/>
  </tableParts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5"/>
  <sheetViews>
    <sheetView workbookViewId="0">
      <selection activeCell="A5" sqref="A5"/>
    </sheetView>
  </sheetViews>
  <sheetFormatPr baseColWidth="10" defaultColWidth="25" defaultRowHeight="13.8" x14ac:dyDescent="0.3"/>
  <cols>
    <col min="1" max="16384" width="25" style="1"/>
  </cols>
  <sheetData>
    <row r="1" spans="1:3" x14ac:dyDescent="0.3">
      <c r="A1" s="1" t="s">
        <v>12</v>
      </c>
      <c r="B1" s="1" t="s">
        <v>15</v>
      </c>
      <c r="C1" s="1" t="s">
        <v>19</v>
      </c>
    </row>
    <row r="2" spans="1:3" ht="12.75" x14ac:dyDescent="0.2">
      <c r="A2" s="1" t="s">
        <v>33</v>
      </c>
      <c r="B2" s="1" t="s">
        <v>16</v>
      </c>
      <c r="C2" s="1" t="s">
        <v>20</v>
      </c>
    </row>
    <row r="3" spans="1:3" x14ac:dyDescent="0.3">
      <c r="A3" s="1" t="s">
        <v>13</v>
      </c>
      <c r="B3" s="1" t="s">
        <v>17</v>
      </c>
      <c r="C3" s="1" t="s">
        <v>19</v>
      </c>
    </row>
    <row r="4" spans="1:3" x14ac:dyDescent="0.3">
      <c r="A4" s="1" t="s">
        <v>14</v>
      </c>
    </row>
    <row r="5" spans="1:3" ht="12.75" x14ac:dyDescent="0.2">
      <c r="A5" s="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</vt:lpstr>
      <vt:lpstr>Valores en Colocación</vt:lpstr>
      <vt:lpstr>Lista Desplegable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Sunaval</dc:creator>
  <cp:lastModifiedBy>MILEYDI DURAN</cp:lastModifiedBy>
  <cp:lastPrinted>2022-03-31T14:53:39Z</cp:lastPrinted>
  <dcterms:created xsi:type="dcterms:W3CDTF">2022-02-21T12:42:23Z</dcterms:created>
  <dcterms:modified xsi:type="dcterms:W3CDTF">2024-06-28T16:05:44Z</dcterms:modified>
</cp:coreProperties>
</file>